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5.png" ContentType="image/png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drawings/drawing1.xml" ContentType="application/vnd.openxmlformats-officedocument.drawing+xml"/>
  <Override PartName="/xl/drawings/_rels/drawing4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Überblick" sheetId="1" state="visible" r:id="rId2"/>
    <sheet name="Trainingsprogramm" sheetId="2" state="visible" r:id="rId3"/>
    <sheet name="Variationsrechner" sheetId="3" state="visible" r:id="rId4"/>
    <sheet name="Volumen &amp; Intensität" sheetId="4" state="visible" r:id="rId5"/>
  </sheets>
  <definedNames>
    <definedName function="false" hidden="false" localSheetId="1" name="_xlnm.Print_Area" vbProcedure="false">Trainingsprogramm!$A$1:$CU$83</definedName>
    <definedName function="false" hidden="false" localSheetId="0" name="_xlnm.Print_Area" vbProcedure="false">Überblick!$B$2:$O$61</definedName>
    <definedName function="false" hidden="false" name="Übungsauswahl" vbProcedure="false">OFFSET(#REF!,0,0,COUNTA(#REF!)-1)</definedName>
    <definedName function="false" hidden="false" localSheetId="0" name="_xlnm.Print_Area" vbProcedure="false">Überblick!$B$2:$O$61</definedName>
    <definedName function="false" hidden="false" localSheetId="1" name="_xlnm.Print_Area" vbProcedure="false">Trainingsprogramm!$A$1:$CU$83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<sst xmlns="http://schemas.openxmlformats.org/spreadsheetml/2006/main" count="976" uniqueCount="225">
  <si>
    <t xml:space="preserve">1RM-Rechner</t>
  </si>
  <si>
    <t xml:space="preserve">Gewicht</t>
  </si>
  <si>
    <t xml:space="preserve">Wdh.</t>
  </si>
  <si>
    <t xml:space="preserve">Kniebeuge Volumen</t>
  </si>
  <si>
    <t xml:space="preserve">Highbar Kniebeuge</t>
  </si>
  <si>
    <t xml:space="preserve">Max.</t>
  </si>
  <si>
    <t xml:space="preserve">Lowbar Kniebeuge</t>
  </si>
  <si>
    <t xml:space="preserve">Kreuzhebe-Variation</t>
  </si>
  <si>
    <t xml:space="preserve">2ct. DL (dominanter Stand)</t>
  </si>
  <si>
    <t xml:space="preserve">1RM</t>
  </si>
  <si>
    <t xml:space="preserve">1RM in %</t>
  </si>
  <si>
    <t xml:space="preserve">Defizit DL (dominanter Stand)</t>
  </si>
  <si>
    <t xml:space="preserve">Stiff Leg DL</t>
  </si>
  <si>
    <t xml:space="preserve">Kniebeuge</t>
  </si>
  <si>
    <t xml:space="preserve">Romanian DL</t>
  </si>
  <si>
    <t xml:space="preserve">Bankdrücken</t>
  </si>
  <si>
    <t xml:space="preserve">Quads 1</t>
  </si>
  <si>
    <t xml:space="preserve">Belt Squat</t>
  </si>
  <si>
    <t xml:space="preserve">Kreuzheben</t>
  </si>
  <si>
    <t xml:space="preserve">Hackenschmidt</t>
  </si>
  <si>
    <t xml:space="preserve">Beinpresse</t>
  </si>
  <si>
    <t xml:space="preserve">OHP</t>
  </si>
  <si>
    <t xml:space="preserve">Frontkniebeuge</t>
  </si>
  <si>
    <t xml:space="preserve">Seitliche Schulter 1</t>
  </si>
  <si>
    <t xml:space="preserve">Brustabgestütztes Seitheben</t>
  </si>
  <si>
    <t xml:space="preserve">Kabel Seitheben</t>
  </si>
  <si>
    <t xml:space="preserve">Sitzendes Seitheben</t>
  </si>
  <si>
    <t xml:space="preserve">Stehendes Seitheben</t>
  </si>
  <si>
    <t xml:space="preserve">Hintere Schulter 1</t>
  </si>
  <si>
    <t xml:space="preserve">Schrägbank Rear Fly's</t>
  </si>
  <si>
    <t xml:space="preserve">Reverse Butterfly Maschine</t>
  </si>
  <si>
    <t xml:space="preserve">Vorgebeugtes Seitheben</t>
  </si>
  <si>
    <t xml:space="preserve">Facepulls</t>
  </si>
  <si>
    <t xml:space="preserve">OHP 1</t>
  </si>
  <si>
    <t xml:space="preserve">Military Press</t>
  </si>
  <si>
    <t xml:space="preserve">Sitzendes LH Drücken</t>
  </si>
  <si>
    <t xml:space="preserve">Push Press</t>
  </si>
  <si>
    <t xml:space="preserve">Sitzendes KH Drücken</t>
  </si>
  <si>
    <t xml:space="preserve">Struktur</t>
  </si>
  <si>
    <t xml:space="preserve">Unterkörper</t>
  </si>
  <si>
    <t xml:space="preserve">Oberkörper</t>
  </si>
  <si>
    <t xml:space="preserve">Ganzkörper</t>
  </si>
  <si>
    <t xml:space="preserve">PAUSE</t>
  </si>
  <si>
    <t xml:space="preserve">Hauptübungen</t>
  </si>
  <si>
    <t xml:space="preserve">Kniebeugen - Volumen</t>
  </si>
  <si>
    <t xml:space="preserve">Bankdrücken - Volumen</t>
  </si>
  <si>
    <t xml:space="preserve">Kniebeugen - Schwer</t>
  </si>
  <si>
    <t xml:space="preserve">Bankdrücken - Schwer</t>
  </si>
  <si>
    <t xml:space="preserve">Kreuzheben - Volumen</t>
  </si>
  <si>
    <t xml:space="preserve">Überkopfdrücken - Schwer</t>
  </si>
  <si>
    <t xml:space="preserve">Kniebeugen - Medium</t>
  </si>
  <si>
    <t xml:space="preserve">Überkopfdrücken - Volumen</t>
  </si>
  <si>
    <t xml:space="preserve">Nebenübungen</t>
  </si>
  <si>
    <t xml:space="preserve">Quads</t>
  </si>
  <si>
    <t xml:space="preserve">Rudern</t>
  </si>
  <si>
    <t xml:space="preserve">Bankdrücken - Medium</t>
  </si>
  <si>
    <t xml:space="preserve">Hüftstrecker</t>
  </si>
  <si>
    <t xml:space="preserve">Rudern </t>
  </si>
  <si>
    <t xml:space="preserve">Klimmzüge - ZG</t>
  </si>
  <si>
    <t xml:space="preserve">Bein Iso</t>
  </si>
  <si>
    <t xml:space="preserve">Quads </t>
  </si>
  <si>
    <t xml:space="preserve">Klimmzüge - BW</t>
  </si>
  <si>
    <t xml:space="preserve">Isolationsübungen</t>
  </si>
  <si>
    <t xml:space="preserve">Curls 1</t>
  </si>
  <si>
    <t xml:space="preserve">Seitliche Schulter 2</t>
  </si>
  <si>
    <t xml:space="preserve">Curls 2</t>
  </si>
  <si>
    <t xml:space="preserve">Trizeps 1</t>
  </si>
  <si>
    <t xml:space="preserve">Hintere Schulter 2</t>
  </si>
  <si>
    <t xml:space="preserve">Trizeps 2</t>
  </si>
  <si>
    <t xml:space="preserve">Row 1</t>
  </si>
  <si>
    <t xml:space="preserve">Waden 1</t>
  </si>
  <si>
    <t xml:space="preserve">Waden 2</t>
  </si>
  <si>
    <t xml:space="preserve">Seal Rows</t>
  </si>
  <si>
    <t xml:space="preserve">Brustabgestütztes KH Rudern</t>
  </si>
  <si>
    <t xml:space="preserve">Brustabgestütztes T-Bar Rudern</t>
  </si>
  <si>
    <t xml:space="preserve">Wähle deine Übungen über das Drop-Down Menü aus!</t>
  </si>
  <si>
    <t xml:space="preserve">Deadstop Rudern - LH</t>
  </si>
  <si>
    <t xml:space="preserve">Dein Plan</t>
  </si>
  <si>
    <t xml:space="preserve">Tag A</t>
  </si>
  <si>
    <t xml:space="preserve">Tag B</t>
  </si>
  <si>
    <t xml:space="preserve">Tag C</t>
  </si>
  <si>
    <t xml:space="preserve">Tag E</t>
  </si>
  <si>
    <t xml:space="preserve">Tag F</t>
  </si>
  <si>
    <t xml:space="preserve">KH Rudern</t>
  </si>
  <si>
    <t xml:space="preserve">Konventionelles Kreuzheben</t>
  </si>
  <si>
    <t xml:space="preserve">Kabelrudern</t>
  </si>
  <si>
    <t xml:space="preserve">Hip Thrusts</t>
  </si>
  <si>
    <t xml:space="preserve">Schrägbankdrücken</t>
  </si>
  <si>
    <t xml:space="preserve">Klimmzüge mit ZG - OG</t>
  </si>
  <si>
    <t xml:space="preserve">Beinbeuger, sitzend</t>
  </si>
  <si>
    <t xml:space="preserve">Klimmzüge mit BW - UG</t>
  </si>
  <si>
    <t xml:space="preserve">Pullups - Weighted</t>
  </si>
  <si>
    <t xml:space="preserve">Pullups - BW</t>
  </si>
  <si>
    <t xml:space="preserve">SZ Curls</t>
  </si>
  <si>
    <t xml:space="preserve">Klimmzüge mit ZG - NG</t>
  </si>
  <si>
    <t xml:space="preserve">Klimmzüge mit BW - NG</t>
  </si>
  <si>
    <t xml:space="preserve">Überkopfstrecken - Kabel </t>
  </si>
  <si>
    <t xml:space="preserve">Rolling Extensions</t>
  </si>
  <si>
    <t xml:space="preserve">Klimmzüge mit ZG - UG</t>
  </si>
  <si>
    <t xml:space="preserve">Wadenheben stehend - Maschine</t>
  </si>
  <si>
    <t xml:space="preserve">Wadenheben sitzend - Maschine</t>
  </si>
  <si>
    <t xml:space="preserve">Klimmzüge mit BW - OG</t>
  </si>
  <si>
    <t xml:space="preserve">Latzug eng</t>
  </si>
  <si>
    <t xml:space="preserve">Latzug weit</t>
  </si>
  <si>
    <t xml:space="preserve">Wähle aus!</t>
  </si>
  <si>
    <t xml:space="preserve">Tag D</t>
  </si>
  <si>
    <t xml:space="preserve">Tag G</t>
  </si>
  <si>
    <t xml:space="preserve">KH Curls</t>
  </si>
  <si>
    <t xml:space="preserve">Bayesian Curls</t>
  </si>
  <si>
    <t xml:space="preserve">Spider Curls</t>
  </si>
  <si>
    <t xml:space="preserve">Überkopfstrecken - LH</t>
  </si>
  <si>
    <t xml:space="preserve">Trizepsstrecken - LH</t>
  </si>
  <si>
    <t xml:space="preserve">Überkopfstrecken - KH</t>
  </si>
  <si>
    <t xml:space="preserve">Trizepsstrecken - KH</t>
  </si>
  <si>
    <t xml:space="preserve">Trizepsstrecken - Kabel</t>
  </si>
  <si>
    <t xml:space="preserve">Wadenheben stehend - LH</t>
  </si>
  <si>
    <t xml:space="preserve">Wadenheben - Beinpresse</t>
  </si>
  <si>
    <t xml:space="preserve">Wadenheben stehend - einbeinig</t>
  </si>
  <si>
    <t xml:space="preserve">Sumo Kreuzheben</t>
  </si>
  <si>
    <t xml:space="preserve">Kniebeuge Medium</t>
  </si>
  <si>
    <t xml:space="preserve">2ct. Highbar Kniebeuge</t>
  </si>
  <si>
    <t xml:space="preserve">2ct. Lowbar Kniebeuge</t>
  </si>
  <si>
    <t xml:space="preserve">Bankdrücken Medium</t>
  </si>
  <si>
    <t xml:space="preserve">2ct. Bankdrücken</t>
  </si>
  <si>
    <t xml:space="preserve">Spoto Press</t>
  </si>
  <si>
    <t xml:space="preserve">Enges Bankdrücken</t>
  </si>
  <si>
    <t xml:space="preserve">Beinbeuger, liegend</t>
  </si>
  <si>
    <t xml:space="preserve">GHR</t>
  </si>
  <si>
    <t xml:space="preserve">Pull Throughs</t>
  </si>
  <si>
    <t xml:space="preserve">Good Mornings</t>
  </si>
  <si>
    <t xml:space="preserve">Hyperextensions</t>
  </si>
  <si>
    <t xml:space="preserve">Woche 1</t>
  </si>
  <si>
    <t xml:space="preserve">Datum:</t>
  </si>
  <si>
    <t xml:space="preserve">Sätze</t>
  </si>
  <si>
    <t xml:space="preserve">Geplantes Gewicht</t>
  </si>
  <si>
    <t xml:space="preserve">%</t>
  </si>
  <si>
    <t xml:space="preserve">RPE</t>
  </si>
  <si>
    <t xml:space="preserve">tatsächliches Gewicht</t>
  </si>
  <si>
    <t xml:space="preserve">Volumen</t>
  </si>
  <si>
    <t xml:space="preserve">Av. %</t>
  </si>
  <si>
    <t xml:space="preserve">3 bis 4</t>
  </si>
  <si>
    <t xml:space="preserve">x</t>
  </si>
  <si>
    <t xml:space="preserve">69-71</t>
  </si>
  <si>
    <t xml:space="preserve">4 bis 5</t>
  </si>
  <si>
    <t xml:space="preserve">74-76</t>
  </si>
  <si>
    <t xml:space="preserve">6RM</t>
  </si>
  <si>
    <t xml:space="preserve">77-79</t>
  </si>
  <si>
    <t xml:space="preserve">8RM</t>
  </si>
  <si>
    <t xml:space="preserve">73-75</t>
  </si>
  <si>
    <t xml:space="preserve">90% / 6RM</t>
  </si>
  <si>
    <t xml:space="preserve">2 bis 3</t>
  </si>
  <si>
    <t xml:space="preserve">90% / 8RM</t>
  </si>
  <si>
    <t xml:space="preserve">76-78</t>
  </si>
  <si>
    <t xml:space="preserve">8 bis 10</t>
  </si>
  <si>
    <t xml:space="preserve">10 bis 12</t>
  </si>
  <si>
    <t xml:space="preserve">6 bis 8</t>
  </si>
  <si>
    <t xml:space="preserve">12 bis 14</t>
  </si>
  <si>
    <t xml:space="preserve">Notizen:</t>
  </si>
  <si>
    <t xml:space="preserve">Woche 2</t>
  </si>
  <si>
    <t xml:space="preserve">71-73</t>
  </si>
  <si>
    <t xml:space="preserve">5RM</t>
  </si>
  <si>
    <t xml:space="preserve">80-82</t>
  </si>
  <si>
    <t xml:space="preserve">7RM</t>
  </si>
  <si>
    <t xml:space="preserve">75-77</t>
  </si>
  <si>
    <t xml:space="preserve">90% / 5RM</t>
  </si>
  <si>
    <t xml:space="preserve">90% / 7RM</t>
  </si>
  <si>
    <t xml:space="preserve">2x10 voll / mehr Gewicht für 2x8</t>
  </si>
  <si>
    <t xml:space="preserve">3x8 voll / mehr Gewicht für 3x6</t>
  </si>
  <si>
    <t xml:space="preserve">3x10 voll / mehr Gewicht für 3x8</t>
  </si>
  <si>
    <t xml:space="preserve">2x14 voll / mehr Gewicht für 2x12</t>
  </si>
  <si>
    <t xml:space="preserve">2x12 voll / mehr Gewicht für 2x10</t>
  </si>
  <si>
    <t xml:space="preserve">3x12 voll / mehr Gewicht für 3x10</t>
  </si>
  <si>
    <t xml:space="preserve">3x14 voll / mehr Gewicht für 3x12</t>
  </si>
  <si>
    <t xml:space="preserve">Woche 3</t>
  </si>
  <si>
    <t xml:space="preserve">72-74</t>
  </si>
  <si>
    <t xml:space="preserve">4RM</t>
  </si>
  <si>
    <t xml:space="preserve">82-84</t>
  </si>
  <si>
    <t xml:space="preserve">90% / 4RM</t>
  </si>
  <si>
    <t xml:space="preserve">mehr als W1</t>
  </si>
  <si>
    <t xml:space="preserve">79-81</t>
  </si>
  <si>
    <t xml:space="preserve">8 bis 9</t>
  </si>
  <si>
    <t xml:space="preserve">4x12 voll / mehr Gewicht für 4x10</t>
  </si>
  <si>
    <t xml:space="preserve">4x10 voll / mehr Gewicht für 3x8</t>
  </si>
  <si>
    <t xml:space="preserve">4x14 voll / mehr Gewicht für 4x12</t>
  </si>
  <si>
    <t xml:space="preserve">Woche 4</t>
  </si>
  <si>
    <t xml:space="preserve">mehr als W2</t>
  </si>
  <si>
    <t xml:space="preserve">9 bis 10</t>
  </si>
  <si>
    <t xml:space="preserve">SQ</t>
  </si>
  <si>
    <t xml:space="preserve">BP</t>
  </si>
  <si>
    <t xml:space="preserve">DL</t>
  </si>
  <si>
    <t xml:space="preserve">UK</t>
  </si>
  <si>
    <t xml:space="preserve">ROW</t>
  </si>
  <si>
    <t xml:space="preserve">SS</t>
  </si>
  <si>
    <t xml:space="preserve">PU</t>
  </si>
  <si>
    <t xml:space="preserve">HS</t>
  </si>
  <si>
    <t xml:space="preserve">CU</t>
  </si>
  <si>
    <t xml:space="preserve">TRI</t>
  </si>
  <si>
    <t xml:space="preserve">Woche 5 (Deload)</t>
  </si>
  <si>
    <t xml:space="preserve">1 bis 2</t>
  </si>
  <si>
    <t xml:space="preserve">*Latzug: 3x8-10</t>
  </si>
  <si>
    <t xml:space="preserve">Variation</t>
  </si>
  <si>
    <t xml:space="preserve">Bankdrücken Touch/Go</t>
  </si>
  <si>
    <t xml:space="preserve">Deadlift</t>
  </si>
  <si>
    <t xml:space="preserve">1RM →</t>
  </si>
  <si>
    <t xml:space="preserve">Lowbar 2ct. Pause</t>
  </si>
  <si>
    <t xml:space="preserve">~3-5cm Deficit</t>
  </si>
  <si>
    <t xml:space="preserve">Highbar</t>
  </si>
  <si>
    <t xml:space="preserve">2ct. Deadlift</t>
  </si>
  <si>
    <t xml:space="preserve">Highbar 2ct. Pause</t>
  </si>
  <si>
    <t xml:space="preserve">RDL</t>
  </si>
  <si>
    <t xml:space="preserve">Schrägbank</t>
  </si>
  <si>
    <t xml:space="preserve">1RMs</t>
  </si>
  <si>
    <t xml:space="preserve">Maximalgewicht</t>
  </si>
  <si>
    <t xml:space="preserve">Gesamt (Woche 1-4)</t>
  </si>
  <si>
    <t xml:space="preserve">Kniebeugen (+Variationen)</t>
  </si>
  <si>
    <t xml:space="preserve">Bankdrücken (+Variationen)</t>
  </si>
  <si>
    <t xml:space="preserve">Kreuzheben (+Variationen)</t>
  </si>
  <si>
    <t xml:space="preserve">Tonnage</t>
  </si>
  <si>
    <t xml:space="preserve">Av. Int.</t>
  </si>
  <si>
    <t xml:space="preserve">Über den kompletten Zyklus</t>
  </si>
  <si>
    <t xml:space="preserve">Pro Woche</t>
  </si>
  <si>
    <t xml:space="preserve">Pro Training</t>
  </si>
  <si>
    <t xml:space="preserve">OK Drückbewegungen</t>
  </si>
  <si>
    <t xml:space="preserve">OK Zugbewegungen</t>
  </si>
  <si>
    <t xml:space="preserve">UK Bewegungen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</si>
</sst>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"/>
    <numFmt numFmtId="166" formatCode="0"/>
    <numFmt numFmtId="167" formatCode="0.0%"/>
    <numFmt numFmtId="168" formatCode="0.0"/>
    <numFmt numFmtId="169" formatCode="@"/>
    <numFmt numFmtId="170" formatCode="DD/MM/YY;@"/>
    <numFmt numFmtId="171" formatCode="0.00%"/>
    <numFmt numFmtId="172" formatCode="D\-MMM"/>
    <numFmt numFmtId="173" formatCode="_-* #,##0.00\ _€_-;\-* #,##0.00\ _€_-;_-* \-??\ _€_-;_-@_-"/>
  </numFmts>
  <fonts count="5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42"/>
      <color rgb="FFFFFFFF"/>
      <name val="Century Gothic"/>
      <family val="2"/>
      <charset val="1"/>
    </font>
    <font>
      <sz val="40"/>
      <color rgb="FF000000"/>
      <name val="Calibri"/>
      <family val="2"/>
      <charset val="1"/>
    </font>
    <font>
      <b val="true"/>
      <sz val="16"/>
      <color rgb="FFFFFFFF"/>
      <name val="Calibri"/>
      <family val="2"/>
      <charset val="1"/>
    </font>
    <font>
      <b val="true"/>
      <sz val="16"/>
      <name val="Calibri"/>
      <family val="2"/>
      <charset val="1"/>
    </font>
    <font>
      <b val="true"/>
      <sz val="42"/>
      <color rgb="FF000000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sz val="12"/>
      <name val="Calibri"/>
      <family val="2"/>
      <charset val="1"/>
    </font>
    <font>
      <b val="true"/>
      <sz val="12"/>
      <name val="Calibri"/>
      <family val="2"/>
      <charset val="1"/>
    </font>
    <font>
      <u val="single"/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36"/>
      <color rgb="FF000000"/>
      <name val="Calibri"/>
      <family val="2"/>
      <charset val="1"/>
    </font>
    <font>
      <b val="true"/>
      <sz val="14"/>
      <name val="Calibri  "/>
      <family val="2"/>
      <charset val="1"/>
    </font>
    <font>
      <b val="true"/>
      <sz val="12"/>
      <name val="Calibri  "/>
      <family val="2"/>
      <charset val="1"/>
    </font>
    <font>
      <b val="true"/>
      <sz val="11"/>
      <name val="Calibri  "/>
      <family val="2"/>
      <charset val="1"/>
    </font>
    <font>
      <b val="true"/>
      <sz val="14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b val="true"/>
      <sz val="16"/>
      <color rgb="FFFF0000"/>
      <name val="Calibri"/>
      <family val="2"/>
      <charset val="1"/>
    </font>
    <font>
      <b val="true"/>
      <i val="true"/>
      <sz val="18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b val="true"/>
      <u val="single"/>
      <sz val="11"/>
      <color rgb="FFFFFFFF"/>
      <name val="Century Gothic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0"/>
      <color rgb="FFC55A11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 val="true"/>
      <sz val="11"/>
      <name val="Calibri"/>
      <family val="2"/>
      <charset val="1"/>
    </font>
    <font>
      <sz val="14"/>
      <color rgb="FFFFFFFF"/>
      <name val="Calibri"/>
      <family val="2"/>
      <charset val="1"/>
    </font>
    <font>
      <b val="true"/>
      <u val="single"/>
      <sz val="14"/>
      <color rgb="FFFFFFFF"/>
      <name val="Calibri"/>
      <family val="2"/>
      <charset val="1"/>
    </font>
    <font>
      <i val="true"/>
      <sz val="14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8"/>
      <color rgb="FFC00000"/>
      <name val="Calibri"/>
      <family val="2"/>
      <charset val="1"/>
    </font>
    <font>
      <sz val="11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i val="true"/>
      <sz val="12"/>
      <color rgb="FF000000"/>
      <name val="Calibri"/>
      <family val="2"/>
      <charset val="1"/>
    </font>
    <font>
      <b val="true"/>
      <sz val="18"/>
      <color rgb="FFFFFFFF"/>
      <name val="Calibri"/>
      <family val="2"/>
    </font>
    <font>
      <b val="true"/>
      <sz val="16"/>
      <color rgb="FF000000"/>
      <name val="Calibri"/>
      <family val="2"/>
      <charset val="1"/>
    </font>
    <font>
      <sz val="14"/>
      <name val="Calibri"/>
      <family val="2"/>
      <charset val="1"/>
    </font>
    <font>
      <b val="true"/>
      <sz val="14"/>
      <color rgb="FFFFFFFF"/>
      <name val="Calibri  "/>
      <family val="2"/>
      <charset val="1"/>
    </font>
    <font>
      <sz val="12"/>
      <color rgb="FF000000"/>
      <name val="Calibri  "/>
      <family val="2"/>
      <charset val="1"/>
    </font>
    <font>
      <b val="true"/>
      <sz val="12"/>
      <color rgb="FFFFFFFF"/>
      <name val="Calibri  "/>
      <family val="2"/>
      <charset val="1"/>
    </font>
    <font>
      <b val="true"/>
      <sz val="12"/>
      <color rgb="FF000000"/>
      <name val="Calibri  "/>
      <family val="2"/>
      <charset val="1"/>
    </font>
    <font>
      <b val="true"/>
      <sz val="12"/>
      <color rgb="FFFFFFFF"/>
      <name val="Calibri "/>
      <family val="2"/>
      <charset val="1"/>
    </font>
    <font>
      <b val="true"/>
      <sz val="12"/>
      <color rgb="FF000000"/>
      <name val="Calibri "/>
      <family val="2"/>
      <charset val="1"/>
    </font>
    <font>
      <sz val="11"/>
      <name val="Calibri  "/>
      <family val="2"/>
      <charset val="1"/>
    </font>
    <font>
      <sz val="11"/>
      <color rgb="FF000000"/>
      <name val="Calibri  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C00000"/>
        <bgColor rgb="FFFF0000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F4B183"/>
        <bgColor rgb="FFF8CBAD"/>
      </patternFill>
    </fill>
    <fill>
      <patternFill patternType="solid">
        <fgColor rgb="FFF3F319"/>
        <bgColor rgb="FFFFFF00"/>
      </patternFill>
    </fill>
    <fill>
      <patternFill patternType="solid">
        <fgColor rgb="FF92D050"/>
        <bgColor rgb="FFA9D18E"/>
      </patternFill>
    </fill>
    <fill>
      <patternFill patternType="solid">
        <fgColor rgb="FFEDEDED"/>
        <bgColor rgb="FFEAEAEA"/>
      </patternFill>
    </fill>
    <fill>
      <patternFill patternType="solid">
        <fgColor rgb="FFEAEAEA"/>
        <bgColor rgb="FFEDEDED"/>
      </patternFill>
    </fill>
    <fill>
      <patternFill patternType="solid">
        <fgColor rgb="FF7F7F7F"/>
        <bgColor rgb="FF969696"/>
      </patternFill>
    </fill>
    <fill>
      <patternFill patternType="solid">
        <fgColor rgb="FFF8CBAD"/>
        <bgColor rgb="FFF4B183"/>
      </patternFill>
    </fill>
    <fill>
      <patternFill patternType="solid">
        <fgColor rgb="FFFFFFFF"/>
        <bgColor rgb="FFF2F2F2"/>
      </patternFill>
    </fill>
    <fill>
      <patternFill patternType="solid">
        <fgColor rgb="FFE7E6E6"/>
        <bgColor rgb="FFEAEAEA"/>
      </patternFill>
    </fill>
    <fill>
      <patternFill patternType="solid">
        <fgColor rgb="FFA9D18E"/>
        <bgColor rgb="FF92D050"/>
      </patternFill>
    </fill>
  </fills>
  <borders count="9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dotted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thin"/>
      <top/>
      <bottom style="dotted"/>
      <diagonal/>
    </border>
    <border diagonalUp="false" diagonalDown="false">
      <left/>
      <right/>
      <top/>
      <bottom style="dotted"/>
      <diagonal/>
    </border>
    <border diagonalUp="false" diagonalDown="false">
      <left style="thin"/>
      <right style="medium"/>
      <top/>
      <bottom style="dotted"/>
      <diagonal/>
    </border>
    <border diagonalUp="false" diagonalDown="false">
      <left style="medium"/>
      <right style="medium"/>
      <top style="dotted"/>
      <bottom style="dotted"/>
      <diagonal/>
    </border>
    <border diagonalUp="false" diagonalDown="false">
      <left/>
      <right style="thin"/>
      <top style="dotted"/>
      <bottom/>
      <diagonal/>
    </border>
    <border diagonalUp="false" diagonalDown="false">
      <left style="thin"/>
      <right style="thin"/>
      <top style="dotted"/>
      <bottom/>
      <diagonal/>
    </border>
    <border diagonalUp="false" diagonalDown="false">
      <left/>
      <right style="medium"/>
      <top style="dotted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/>
      <bottom style="dotted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dotted"/>
      <right/>
      <top style="thin"/>
      <bottom style="thin"/>
      <diagonal/>
    </border>
    <border diagonalUp="false" diagonalDown="false">
      <left style="dotted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dotted"/>
      <right style="dotted"/>
      <top style="thin"/>
      <bottom style="thin"/>
      <diagonal/>
    </border>
    <border diagonalUp="false" diagonalDown="false">
      <left style="thin"/>
      <right style="dotted"/>
      <top style="thin"/>
      <bottom style="thin"/>
      <diagonal/>
    </border>
    <border diagonalUp="false" diagonalDown="false">
      <left style="thin"/>
      <right style="dotted"/>
      <top style="thin"/>
      <bottom/>
      <diagonal/>
    </border>
    <border diagonalUp="false" diagonalDown="false">
      <left/>
      <right style="dotted"/>
      <top style="thin"/>
      <bottom/>
      <diagonal/>
    </border>
    <border diagonalUp="false" diagonalDown="false">
      <left style="thin"/>
      <right style="dotted"/>
      <top/>
      <bottom/>
      <diagonal/>
    </border>
    <border diagonalUp="false" diagonalDown="false">
      <left/>
      <right style="dotted"/>
      <top/>
      <bottom/>
      <diagonal/>
    </border>
    <border diagonalUp="false" diagonalDown="false">
      <left style="dotted"/>
      <right style="dotted"/>
      <top/>
      <bottom/>
      <diagonal/>
    </border>
    <border diagonalUp="false" diagonalDown="false">
      <left style="thin"/>
      <right style="dotted"/>
      <top/>
      <bottom style="thin"/>
      <diagonal/>
    </border>
    <border diagonalUp="false" diagonalDown="false">
      <left/>
      <right style="dotted"/>
      <top/>
      <bottom style="thin"/>
      <diagonal/>
    </border>
    <border diagonalUp="false" diagonalDown="false">
      <left style="dotted"/>
      <right style="dotted"/>
      <top style="thin"/>
      <bottom/>
      <diagonal/>
    </border>
    <border diagonalUp="false" diagonalDown="false">
      <left/>
      <right/>
      <top/>
      <bottom style="double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Dashed"/>
      <top style="medium"/>
      <bottom style="medium"/>
      <diagonal/>
    </border>
    <border diagonalUp="false" diagonalDown="false">
      <left style="mediumDashed"/>
      <right style="medium"/>
      <top style="medium"/>
      <bottom style="medium"/>
      <diagonal/>
    </border>
    <border diagonalUp="false" diagonalDown="false">
      <left style="medium"/>
      <right style="mediumDashed"/>
      <top/>
      <bottom/>
      <diagonal/>
    </border>
    <border diagonalUp="false" diagonalDown="false">
      <left style="mediumDashed"/>
      <right style="medium"/>
      <top/>
      <bottom/>
      <diagonal/>
    </border>
    <border diagonalUp="false" diagonalDown="false">
      <left style="medium"/>
      <right style="mediumDashed"/>
      <top/>
      <bottom style="medium"/>
      <diagonal/>
    </border>
    <border diagonalUp="false" diagonalDown="false">
      <left style="mediumDashed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medium"/>
      <top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3" fillId="4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3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15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4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2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2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1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13" fillId="4" borderId="1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3" fillId="4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3" fillId="4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3" fillId="4" borderId="1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3" fillId="4" borderId="2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0" borderId="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3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4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3" fillId="4" borderId="2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3" fillId="4" borderId="2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3" fillId="4" borderId="2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3" fillId="4" borderId="2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8" fillId="3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4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3" fillId="4" borderId="2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3" fillId="4" borderId="3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3" fillId="4" borderId="3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3" fillId="4" borderId="3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2" borderId="3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2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2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3" fillId="4" borderId="3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3" fillId="4" borderId="3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8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4" borderId="3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5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5" borderId="38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5" borderId="38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5" borderId="39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5" borderId="8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5" borderId="8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5" borderId="4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5" borderId="22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5" borderId="41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4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5" borderId="4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5" borderId="42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5" borderId="44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8" fillId="6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6" borderId="46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6" borderId="47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6" borderId="46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6" borderId="48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6" borderId="8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6" borderId="40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6" borderId="49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6" borderId="41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6" borderId="41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6" borderId="50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8" fillId="7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7" borderId="8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7" borderId="8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7" borderId="22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7" borderId="40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7" borderId="49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7" borderId="5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7" borderId="52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5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7" borderId="5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7" borderId="55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5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3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1" fillId="3" borderId="5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8" borderId="38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8" borderId="8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9" borderId="22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23" fillId="0" borderId="8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3" fillId="8" borderId="8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8" borderId="0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8" borderId="4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9" borderId="49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1" fillId="3" borderId="5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9" borderId="8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9" borderId="8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9" borderId="4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1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9" borderId="33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9" borderId="5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9" borderId="52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9" borderId="56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5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4" fillId="0" borderId="6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6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6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6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2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7" fillId="0" borderId="0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8" fontId="2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8" fillId="0" borderId="62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8" fillId="0" borderId="63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63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18" fillId="0" borderId="63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0" fillId="0" borderId="6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63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30" fillId="0" borderId="63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30" fillId="0" borderId="63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63" xfId="21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63" xfId="21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64" xfId="21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0" fillId="0" borderId="0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3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3" fillId="0" borderId="62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23" fillId="0" borderId="63" xfId="21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3" fillId="0" borderId="63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32" fillId="0" borderId="63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4" fillId="2" borderId="25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5" fillId="10" borderId="63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25" fillId="10" borderId="6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5" fillId="10" borderId="63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5" fillId="10" borderId="64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25" fillId="2" borderId="6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5" fillId="2" borderId="6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5" fillId="10" borderId="66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5" fillId="10" borderId="6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10" borderId="6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5" fillId="10" borderId="6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10" borderId="6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5" fillId="2" borderId="68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25" fillId="10" borderId="6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5" fillId="2" borderId="6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5" fillId="2" borderId="6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9" borderId="67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37" fillId="11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37" fillId="11" borderId="2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36" fillId="11" borderId="2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7" fillId="11" borderId="2" xfId="21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9" fontId="36" fillId="11" borderId="3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1" fillId="9" borderId="70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1" fillId="9" borderId="71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1" fillId="9" borderId="3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11" borderId="6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11" borderId="4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11" borderId="4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9" borderId="40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7" fillId="11" borderId="2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1" fillId="11" borderId="8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1" fillId="9" borderId="72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37" fillId="11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37" fillId="11" borderId="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36" fillId="11" borderId="0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7" fillId="11" borderId="0" xfId="21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9" fontId="36" fillId="11" borderId="8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1" fillId="9" borderId="73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1" fillId="9" borderId="8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6" fillId="9" borderId="40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37" fillId="12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37" fillId="12" borderId="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36" fillId="12" borderId="0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7" fillId="12" borderId="0" xfId="21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9" fontId="36" fillId="12" borderId="8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11" borderId="4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37" fillId="0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36" fillId="0" borderId="8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8" fillId="0" borderId="0" xfId="21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" fillId="13" borderId="8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11" fillId="13" borderId="4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13" borderId="4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9" borderId="74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1" fillId="13" borderId="4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13" borderId="4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7" fillId="0" borderId="0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11" fillId="11" borderId="4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13" borderId="4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0" borderId="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36" fillId="0" borderId="0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7" fillId="0" borderId="0" xfId="21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1" fillId="9" borderId="8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1" fillId="9" borderId="4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9" borderId="4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0" borderId="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36" fillId="0" borderId="0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7" fillId="0" borderId="0" xfId="21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9" fontId="36" fillId="0" borderId="8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37" fillId="0" borderId="4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37" fillId="0" borderId="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36" fillId="0" borderId="0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7" fillId="0" borderId="0" xfId="21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9" fontId="36" fillId="0" borderId="8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1" fillId="9" borderId="4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9" borderId="18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37" fillId="0" borderId="59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37" fillId="0" borderId="60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36" fillId="0" borderId="60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7" fillId="0" borderId="60" xfId="21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9" fontId="36" fillId="0" borderId="61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1" fillId="9" borderId="75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1" fillId="9" borderId="76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1" fillId="9" borderId="61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9" borderId="61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13" borderId="61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9" borderId="62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37" fillId="11" borderId="25" xfId="21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9" fontId="37" fillId="0" borderId="0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37" fillId="9" borderId="18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37" fillId="9" borderId="18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37" fillId="9" borderId="18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21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3" fillId="0" borderId="0" xfId="21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3" fillId="0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21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27" fillId="0" borderId="0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27" fillId="0" borderId="0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0" xfId="21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11" fillId="9" borderId="1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1" fillId="9" borderId="77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12" borderId="0" xfId="21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3" fillId="12" borderId="0" xfId="21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8" fontId="0" fillId="12" borderId="0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3" fillId="12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12" borderId="0" xfId="21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32" fillId="12" borderId="0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32" fillId="12" borderId="0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2" fillId="12" borderId="0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2" fillId="0" borderId="0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25" fillId="10" borderId="2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10" borderId="2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63" xfId="21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5" fillId="0" borderId="0" xfId="21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13" borderId="4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3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39" fillId="0" borderId="7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9" fillId="0" borderId="7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3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4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4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1" fillId="1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41" fillId="14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41" fillId="14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1" fillId="14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7" fillId="1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37" fillId="14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37" fillId="14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7" fillId="14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14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37" fillId="1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5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0" fillId="0" borderId="5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5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5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5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0" borderId="5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37" fillId="0" borderId="5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37" fillId="0" borderId="5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0" borderId="5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37" fillId="0" borderId="5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3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3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3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37" fillId="11" borderId="2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1" fillId="11" borderId="4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5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5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0" fillId="0" borderId="5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5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7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8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3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5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3" fillId="13" borderId="81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3" fillId="13" borderId="82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3" fillId="13" borderId="13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13" borderId="83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4" fillId="13" borderId="84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4" fillId="13" borderId="22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13" borderId="85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4" fillId="13" borderId="86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3" fillId="13" borderId="56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4" fillId="13" borderId="56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1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1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1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13" borderId="3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3" fontId="19" fillId="13" borderId="35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9" fillId="13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1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13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9" fillId="13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9" fillId="13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1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13" borderId="3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9" fillId="13" borderId="3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9" fillId="1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87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5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5" fillId="2" borderId="5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1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5" fillId="2" borderId="8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11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11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11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1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8" fillId="13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8" fillId="13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37" fillId="1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7" fillId="13" borderId="8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37" fillId="13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7" fillId="13" borderId="9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9" fillId="1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50" fillId="13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0" fillId="13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7" fillId="13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7" fillId="13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9" fillId="1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50" fillId="13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0" fillId="13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7" fillId="13" borderId="9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7" fillId="13" borderId="5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1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2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2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48" fillId="13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0" fillId="13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0" fillId="13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7" xfId="21" builtinId="53" customBuiltin="true"/>
    <cellStyle name="Standard 2" xfId="22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3F319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EDEDED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AEAEA"/>
      <rgbColor rgb="FFE7E6E6"/>
      <rgbColor rgb="FFFFFF99"/>
      <rgbColor rgb="FFA9D18E"/>
      <rgbColor rgb="FFF4B183"/>
      <rgbColor rgb="FFCC99FF"/>
      <rgbColor rgb="FFF8CBAD"/>
      <rgbColor rgb="FF3366FF"/>
      <rgbColor rgb="FF33CCCC"/>
      <rgbColor rgb="FF92D050"/>
      <rgbColor rgb="FFFFCC00"/>
      <rgbColor rgb="FFFF9900"/>
      <rgbColor rgb="FFC55A1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207000</xdr:colOff>
      <xdr:row>19</xdr:row>
      <xdr:rowOff>43560</xdr:rowOff>
    </xdr:from>
    <xdr:to>
      <xdr:col>10</xdr:col>
      <xdr:colOff>1518480</xdr:colOff>
      <xdr:row>35</xdr:row>
      <xdr:rowOff>144000</xdr:rowOff>
    </xdr:to>
    <xdr:pic>
      <xdr:nvPicPr>
        <xdr:cNvPr id="0" name="Grafik 6" descr=""/>
        <xdr:cNvPicPr/>
      </xdr:nvPicPr>
      <xdr:blipFill>
        <a:blip r:embed="rId1"/>
        <a:stretch/>
      </xdr:blipFill>
      <xdr:spPr>
        <a:xfrm>
          <a:off x="502200" y="6507000"/>
          <a:ext cx="24190560" cy="3148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76320</xdr:rowOff>
    </xdr:from>
    <xdr:to>
      <xdr:col>5</xdr:col>
      <xdr:colOff>3095280</xdr:colOff>
      <xdr:row>0</xdr:row>
      <xdr:rowOff>1987920</xdr:rowOff>
    </xdr:to>
    <xdr:pic>
      <xdr:nvPicPr>
        <xdr:cNvPr id="1" name="Grafik 4" descr=""/>
        <xdr:cNvPicPr/>
      </xdr:nvPicPr>
      <xdr:blipFill>
        <a:blip r:embed="rId2"/>
        <a:stretch/>
      </xdr:blipFill>
      <xdr:spPr>
        <a:xfrm>
          <a:off x="295200" y="76320"/>
          <a:ext cx="11696400" cy="1911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602280</xdr:colOff>
      <xdr:row>1</xdr:row>
      <xdr:rowOff>406440</xdr:rowOff>
    </xdr:from>
    <xdr:to>
      <xdr:col>11</xdr:col>
      <xdr:colOff>734760</xdr:colOff>
      <xdr:row>2</xdr:row>
      <xdr:rowOff>317160</xdr:rowOff>
    </xdr:to>
    <xdr:sp>
      <xdr:nvSpPr>
        <xdr:cNvPr id="2" name="CustomShape 1"/>
        <xdr:cNvSpPr/>
      </xdr:nvSpPr>
      <xdr:spPr>
        <a:xfrm>
          <a:off x="13937040" y="2410200"/>
          <a:ext cx="2513880" cy="406080"/>
        </a:xfrm>
        <a:prstGeom prst="rect">
          <a:avLst/>
        </a:prstGeom>
        <a:gradFill>
          <a:gsLst>
            <a:gs pos="0">
              <a:schemeClr val="accent2">
                <a:lumMod val="105000"/>
                <a:satMod val="103000"/>
                <a:tint val="73000"/>
                <a:lumMod val="105000"/>
                <a:satMod val="109000"/>
                <a:tint val="81000"/>
              </a:schemeClr>
            </a:gs>
            <a:gs pos="100000">
              <a:srgbClr val="c00000"/>
            </a:gs>
          </a:gsLst>
          <a:lin ang="0"/>
        </a:gradFill>
        <a:ln/>
        <a:effectLst>
          <a:softEdge rad="38100"/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800" spc="-1" strike="noStrike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Daten ausblenden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10</xdr:col>
      <xdr:colOff>596880</xdr:colOff>
      <xdr:row>2</xdr:row>
      <xdr:rowOff>380880</xdr:rowOff>
    </xdr:from>
    <xdr:to>
      <xdr:col>11</xdr:col>
      <xdr:colOff>736200</xdr:colOff>
      <xdr:row>4</xdr:row>
      <xdr:rowOff>45360</xdr:rowOff>
    </xdr:to>
    <xdr:sp>
      <xdr:nvSpPr>
        <xdr:cNvPr id="3" name="CustomShape 1"/>
        <xdr:cNvSpPr/>
      </xdr:nvSpPr>
      <xdr:spPr>
        <a:xfrm>
          <a:off x="13931640" y="2880000"/>
          <a:ext cx="2520720" cy="571320"/>
        </a:xfrm>
        <a:prstGeom prst="rect">
          <a:avLst/>
        </a:prstGeom>
        <a:gradFill>
          <a:gsLst>
            <a:gs pos="0">
              <a:schemeClr val="accent2">
                <a:lumMod val="110000"/>
                <a:satMod val="105000"/>
                <a:tint val="67000"/>
                <a:lumMod val="105000"/>
                <a:satMod val="103000"/>
                <a:tint val="73000"/>
              </a:schemeClr>
            </a:gs>
            <a:gs pos="100000">
              <a:srgbClr val="c00000"/>
            </a:gs>
          </a:gsLst>
          <a:lin ang="0"/>
        </a:gradFill>
        <a:ln/>
        <a:effectLst>
          <a:softEdge rad="38100"/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800" spc="-1" strike="noStrike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Daten einblenden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26</xdr:col>
      <xdr:colOff>602280</xdr:colOff>
      <xdr:row>1</xdr:row>
      <xdr:rowOff>406440</xdr:rowOff>
    </xdr:from>
    <xdr:to>
      <xdr:col>27</xdr:col>
      <xdr:colOff>734760</xdr:colOff>
      <xdr:row>2</xdr:row>
      <xdr:rowOff>317160</xdr:rowOff>
    </xdr:to>
    <xdr:sp>
      <xdr:nvSpPr>
        <xdr:cNvPr id="4" name="CustomShape 1"/>
        <xdr:cNvSpPr/>
      </xdr:nvSpPr>
      <xdr:spPr>
        <a:xfrm>
          <a:off x="34491960" y="2410200"/>
          <a:ext cx="2809080" cy="406080"/>
        </a:xfrm>
        <a:prstGeom prst="rect">
          <a:avLst/>
        </a:prstGeom>
        <a:gradFill>
          <a:gsLst>
            <a:gs pos="0">
              <a:schemeClr val="accent2">
                <a:lumMod val="105000"/>
                <a:satMod val="103000"/>
                <a:tint val="73000"/>
                <a:lumMod val="105000"/>
                <a:satMod val="109000"/>
                <a:tint val="81000"/>
              </a:schemeClr>
            </a:gs>
            <a:gs pos="100000">
              <a:srgbClr val="c00000"/>
            </a:gs>
          </a:gsLst>
          <a:lin ang="0"/>
        </a:gradFill>
        <a:ln/>
        <a:effectLst>
          <a:softEdge rad="38100"/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800" spc="-1" strike="noStrike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Daten ausblenden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26</xdr:col>
      <xdr:colOff>596880</xdr:colOff>
      <xdr:row>2</xdr:row>
      <xdr:rowOff>380880</xdr:rowOff>
    </xdr:from>
    <xdr:to>
      <xdr:col>27</xdr:col>
      <xdr:colOff>736200</xdr:colOff>
      <xdr:row>4</xdr:row>
      <xdr:rowOff>45360</xdr:rowOff>
    </xdr:to>
    <xdr:sp>
      <xdr:nvSpPr>
        <xdr:cNvPr id="5" name="CustomShape 1"/>
        <xdr:cNvSpPr/>
      </xdr:nvSpPr>
      <xdr:spPr>
        <a:xfrm>
          <a:off x="34486560" y="2880000"/>
          <a:ext cx="2815920" cy="571320"/>
        </a:xfrm>
        <a:prstGeom prst="rect">
          <a:avLst/>
        </a:prstGeom>
        <a:gradFill>
          <a:gsLst>
            <a:gs pos="0">
              <a:schemeClr val="accent2">
                <a:lumMod val="110000"/>
                <a:satMod val="105000"/>
                <a:tint val="67000"/>
                <a:lumMod val="105000"/>
                <a:satMod val="103000"/>
                <a:tint val="73000"/>
              </a:schemeClr>
            </a:gs>
            <a:gs pos="100000">
              <a:srgbClr val="c00000"/>
            </a:gs>
          </a:gsLst>
          <a:lin ang="0"/>
        </a:gradFill>
        <a:ln/>
        <a:effectLst>
          <a:softEdge rad="38100"/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800" spc="-1" strike="noStrike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Daten einblenden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42</xdr:col>
      <xdr:colOff>602280</xdr:colOff>
      <xdr:row>1</xdr:row>
      <xdr:rowOff>406440</xdr:rowOff>
    </xdr:from>
    <xdr:to>
      <xdr:col>43</xdr:col>
      <xdr:colOff>734760</xdr:colOff>
      <xdr:row>2</xdr:row>
      <xdr:rowOff>317160</xdr:rowOff>
    </xdr:to>
    <xdr:sp>
      <xdr:nvSpPr>
        <xdr:cNvPr id="6" name="CustomShape 1"/>
        <xdr:cNvSpPr/>
      </xdr:nvSpPr>
      <xdr:spPr>
        <a:xfrm>
          <a:off x="55180440" y="2410200"/>
          <a:ext cx="2513520" cy="406080"/>
        </a:xfrm>
        <a:prstGeom prst="rect">
          <a:avLst/>
        </a:prstGeom>
        <a:gradFill>
          <a:gsLst>
            <a:gs pos="0">
              <a:schemeClr val="accent2">
                <a:lumMod val="105000"/>
                <a:satMod val="103000"/>
                <a:tint val="73000"/>
                <a:lumMod val="105000"/>
                <a:satMod val="109000"/>
                <a:tint val="81000"/>
              </a:schemeClr>
            </a:gs>
            <a:gs pos="100000">
              <a:srgbClr val="c00000"/>
            </a:gs>
          </a:gsLst>
          <a:lin ang="0"/>
        </a:gradFill>
        <a:ln/>
        <a:effectLst>
          <a:softEdge rad="38100"/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800" spc="-1" strike="noStrike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Daten ausblenden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42</xdr:col>
      <xdr:colOff>596880</xdr:colOff>
      <xdr:row>2</xdr:row>
      <xdr:rowOff>380880</xdr:rowOff>
    </xdr:from>
    <xdr:to>
      <xdr:col>43</xdr:col>
      <xdr:colOff>736200</xdr:colOff>
      <xdr:row>4</xdr:row>
      <xdr:rowOff>45360</xdr:rowOff>
    </xdr:to>
    <xdr:sp>
      <xdr:nvSpPr>
        <xdr:cNvPr id="7" name="CustomShape 1"/>
        <xdr:cNvSpPr/>
      </xdr:nvSpPr>
      <xdr:spPr>
        <a:xfrm>
          <a:off x="55175040" y="2880000"/>
          <a:ext cx="2520360" cy="571320"/>
        </a:xfrm>
        <a:prstGeom prst="rect">
          <a:avLst/>
        </a:prstGeom>
        <a:gradFill>
          <a:gsLst>
            <a:gs pos="0">
              <a:schemeClr val="accent2">
                <a:lumMod val="110000"/>
                <a:satMod val="105000"/>
                <a:tint val="67000"/>
                <a:lumMod val="105000"/>
                <a:satMod val="103000"/>
                <a:tint val="73000"/>
              </a:schemeClr>
            </a:gs>
            <a:gs pos="100000">
              <a:srgbClr val="c00000"/>
            </a:gs>
          </a:gsLst>
          <a:lin ang="0"/>
        </a:gradFill>
        <a:ln/>
        <a:effectLst>
          <a:softEdge rad="38100"/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800" spc="-1" strike="noStrike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Daten einblenden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58</xdr:col>
      <xdr:colOff>602280</xdr:colOff>
      <xdr:row>1</xdr:row>
      <xdr:rowOff>406440</xdr:rowOff>
    </xdr:from>
    <xdr:to>
      <xdr:col>59</xdr:col>
      <xdr:colOff>734760</xdr:colOff>
      <xdr:row>2</xdr:row>
      <xdr:rowOff>317160</xdr:rowOff>
    </xdr:to>
    <xdr:sp>
      <xdr:nvSpPr>
        <xdr:cNvPr id="8" name="CustomShape 1"/>
        <xdr:cNvSpPr/>
      </xdr:nvSpPr>
      <xdr:spPr>
        <a:xfrm>
          <a:off x="75106800" y="2410200"/>
          <a:ext cx="2513520" cy="406080"/>
        </a:xfrm>
        <a:prstGeom prst="rect">
          <a:avLst/>
        </a:prstGeom>
        <a:gradFill>
          <a:gsLst>
            <a:gs pos="0">
              <a:schemeClr val="accent2">
                <a:lumMod val="105000"/>
                <a:satMod val="103000"/>
                <a:tint val="73000"/>
                <a:lumMod val="105000"/>
                <a:satMod val="109000"/>
                <a:tint val="81000"/>
              </a:schemeClr>
            </a:gs>
            <a:gs pos="100000">
              <a:srgbClr val="c00000"/>
            </a:gs>
          </a:gsLst>
          <a:lin ang="0"/>
        </a:gradFill>
        <a:ln/>
        <a:effectLst>
          <a:softEdge rad="38100"/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800" spc="-1" strike="noStrike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Daten ausblenden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58</xdr:col>
      <xdr:colOff>596880</xdr:colOff>
      <xdr:row>2</xdr:row>
      <xdr:rowOff>380880</xdr:rowOff>
    </xdr:from>
    <xdr:to>
      <xdr:col>59</xdr:col>
      <xdr:colOff>736200</xdr:colOff>
      <xdr:row>4</xdr:row>
      <xdr:rowOff>45360</xdr:rowOff>
    </xdr:to>
    <xdr:sp>
      <xdr:nvSpPr>
        <xdr:cNvPr id="9" name="CustomShape 1"/>
        <xdr:cNvSpPr/>
      </xdr:nvSpPr>
      <xdr:spPr>
        <a:xfrm>
          <a:off x="75101400" y="2880000"/>
          <a:ext cx="2520360" cy="571320"/>
        </a:xfrm>
        <a:prstGeom prst="rect">
          <a:avLst/>
        </a:prstGeom>
        <a:gradFill>
          <a:gsLst>
            <a:gs pos="0">
              <a:schemeClr val="accent2">
                <a:lumMod val="110000"/>
                <a:satMod val="105000"/>
                <a:tint val="67000"/>
                <a:lumMod val="105000"/>
                <a:satMod val="103000"/>
                <a:tint val="73000"/>
              </a:schemeClr>
            </a:gs>
            <a:gs pos="100000">
              <a:srgbClr val="c00000"/>
            </a:gs>
          </a:gsLst>
          <a:lin ang="0"/>
        </a:gradFill>
        <a:ln/>
        <a:effectLst>
          <a:softEdge rad="38100"/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800" spc="-1" strike="noStrike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Daten einblenden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74</xdr:col>
      <xdr:colOff>602280</xdr:colOff>
      <xdr:row>1</xdr:row>
      <xdr:rowOff>406440</xdr:rowOff>
    </xdr:from>
    <xdr:to>
      <xdr:col>75</xdr:col>
      <xdr:colOff>734760</xdr:colOff>
      <xdr:row>2</xdr:row>
      <xdr:rowOff>317160</xdr:rowOff>
    </xdr:to>
    <xdr:sp>
      <xdr:nvSpPr>
        <xdr:cNvPr id="10" name="CustomShape 1"/>
        <xdr:cNvSpPr/>
      </xdr:nvSpPr>
      <xdr:spPr>
        <a:xfrm>
          <a:off x="95671080" y="2410200"/>
          <a:ext cx="2513880" cy="406080"/>
        </a:xfrm>
        <a:prstGeom prst="rect">
          <a:avLst/>
        </a:prstGeom>
        <a:gradFill>
          <a:gsLst>
            <a:gs pos="0">
              <a:schemeClr val="accent2">
                <a:lumMod val="105000"/>
                <a:satMod val="103000"/>
                <a:tint val="73000"/>
                <a:lumMod val="105000"/>
                <a:satMod val="109000"/>
                <a:tint val="81000"/>
              </a:schemeClr>
            </a:gs>
            <a:gs pos="100000">
              <a:srgbClr val="c00000"/>
            </a:gs>
          </a:gsLst>
          <a:lin ang="0"/>
        </a:gradFill>
        <a:ln/>
        <a:effectLst>
          <a:softEdge rad="38100"/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800" spc="-1" strike="noStrike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Daten ausblenden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74</xdr:col>
      <xdr:colOff>596880</xdr:colOff>
      <xdr:row>2</xdr:row>
      <xdr:rowOff>380880</xdr:rowOff>
    </xdr:from>
    <xdr:to>
      <xdr:col>75</xdr:col>
      <xdr:colOff>736200</xdr:colOff>
      <xdr:row>4</xdr:row>
      <xdr:rowOff>45360</xdr:rowOff>
    </xdr:to>
    <xdr:sp>
      <xdr:nvSpPr>
        <xdr:cNvPr id="11" name="CustomShape 1"/>
        <xdr:cNvSpPr/>
      </xdr:nvSpPr>
      <xdr:spPr>
        <a:xfrm>
          <a:off x="95665680" y="2880000"/>
          <a:ext cx="2520720" cy="571320"/>
        </a:xfrm>
        <a:prstGeom prst="rect">
          <a:avLst/>
        </a:prstGeom>
        <a:gradFill>
          <a:gsLst>
            <a:gs pos="0">
              <a:schemeClr val="accent2">
                <a:lumMod val="110000"/>
                <a:satMod val="105000"/>
                <a:tint val="67000"/>
                <a:lumMod val="105000"/>
                <a:satMod val="103000"/>
                <a:tint val="73000"/>
              </a:schemeClr>
            </a:gs>
            <a:gs pos="100000">
              <a:srgbClr val="c00000"/>
            </a:gs>
          </a:gsLst>
          <a:lin ang="0"/>
        </a:gradFill>
        <a:ln/>
        <a:effectLst>
          <a:softEdge rad="38100"/>
        </a:effectLst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1" lang="en-US" sz="1800" spc="-1" strike="noStrike">
              <a:solidFill>
                <a:srgbClr val="ffffff"/>
              </a:solidFill>
              <a:uFill>
                <a:solidFill>
                  <a:srgbClr val="ffffff"/>
                </a:solidFill>
              </a:uFill>
              <a:latin typeface="Calibri"/>
            </a:rPr>
            <a:t>Daten einblenden</a:t>
          </a:r>
          <a:endParaRPr b="0" lang="en-US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76320</xdr:rowOff>
    </xdr:from>
    <xdr:to>
      <xdr:col>8</xdr:col>
      <xdr:colOff>533160</xdr:colOff>
      <xdr:row>0</xdr:row>
      <xdr:rowOff>1987920</xdr:rowOff>
    </xdr:to>
    <xdr:pic>
      <xdr:nvPicPr>
        <xdr:cNvPr id="12" name="Grafik 20" descr=""/>
        <xdr:cNvPicPr/>
      </xdr:nvPicPr>
      <xdr:blipFill>
        <a:blip r:embed="rId1"/>
        <a:stretch/>
      </xdr:blipFill>
      <xdr:spPr>
        <a:xfrm>
          <a:off x="295200" y="76320"/>
          <a:ext cx="11534400" cy="1911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0</xdr:row>
      <xdr:rowOff>76320</xdr:rowOff>
    </xdr:from>
    <xdr:to>
      <xdr:col>8</xdr:col>
      <xdr:colOff>355320</xdr:colOff>
      <xdr:row>0</xdr:row>
      <xdr:rowOff>1987920</xdr:rowOff>
    </xdr:to>
    <xdr:pic>
      <xdr:nvPicPr>
        <xdr:cNvPr id="13" name="Grafik 2" descr=""/>
        <xdr:cNvPicPr/>
      </xdr:nvPicPr>
      <xdr:blipFill>
        <a:blip r:embed="rId1"/>
        <a:stretch/>
      </xdr:blipFill>
      <xdr:spPr>
        <a:xfrm>
          <a:off x="295200" y="76320"/>
          <a:ext cx="11575800" cy="1911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228600</xdr:colOff>
      <xdr:row>0</xdr:row>
      <xdr:rowOff>76320</xdr:rowOff>
    </xdr:from>
    <xdr:to>
      <xdr:col>9</xdr:col>
      <xdr:colOff>812520</xdr:colOff>
      <xdr:row>0</xdr:row>
      <xdr:rowOff>1987920</xdr:rowOff>
    </xdr:to>
    <xdr:pic>
      <xdr:nvPicPr>
        <xdr:cNvPr id="14" name="Grafik 2" descr=""/>
        <xdr:cNvPicPr/>
      </xdr:nvPicPr>
      <xdr:blipFill>
        <a:blip r:embed="rId1"/>
        <a:stretch/>
      </xdr:blipFill>
      <xdr:spPr>
        <a:xfrm>
          <a:off x="228600" y="76320"/>
          <a:ext cx="11499480" cy="1911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youtube.com/watch?v=sli3RPZqhFo" TargetMode="External"/><Relationship Id="rId2" Type="http://schemas.openxmlformats.org/officeDocument/2006/relationships/hyperlink" Target="https://www.youtube.com/watch?v=99nu3TywFdQ" TargetMode="External"/><Relationship Id="rId3" Type="http://schemas.openxmlformats.org/officeDocument/2006/relationships/hyperlink" Target="https://www.youtube.com/watch?v=goqxi_ea8Do" TargetMode="External"/><Relationship Id="rId4" Type="http://schemas.openxmlformats.org/officeDocument/2006/relationships/hyperlink" Target="https://www.youtube.com/watch?v=-4RNtxT0LwM" TargetMode="External"/><Relationship Id="rId5" Type="http://schemas.openxmlformats.org/officeDocument/2006/relationships/hyperlink" Target="https://www.youtube.com/watch?v=q1YJ9ILRvcg" TargetMode="External"/><Relationship Id="rId6" Type="http://schemas.openxmlformats.org/officeDocument/2006/relationships/hyperlink" Target="https://www.youtube.com/watch?v=qmZ0u7qso3g" TargetMode="External"/><Relationship Id="rId7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10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4.4"/>
  <cols>
    <col collapsed="false" hidden="false" max="2" min="1" style="1" width="3.31983805668016"/>
    <col collapsed="false" hidden="false" max="3" min="3" style="1" width="22.1740890688259"/>
    <col collapsed="false" hidden="false" max="4" min="4" style="1" width="34.5991902834008"/>
    <col collapsed="false" hidden="false" max="5" min="5" style="1" width="36.6356275303644"/>
    <col collapsed="false" hidden="false" max="6" min="6" style="1" width="34.8137651821862"/>
    <col collapsed="false" hidden="false" max="7" min="7" style="1" width="28.9230769230769"/>
    <col collapsed="false" hidden="false" max="8" min="8" style="1" width="32.6720647773279"/>
    <col collapsed="false" hidden="false" max="9" min="9" style="1" width="36.2064777327935"/>
    <col collapsed="false" hidden="false" max="10" min="10" style="1" width="27.9595141700405"/>
    <col collapsed="false" hidden="false" max="11" min="11" style="1" width="36.2064777327935"/>
    <col collapsed="false" hidden="false" max="12" min="12" style="1" width="26.3522267206478"/>
    <col collapsed="false" hidden="false" max="13" min="13" style="1" width="20.7813765182186"/>
    <col collapsed="false" hidden="false" max="14" min="14" style="1" width="16.7125506072875"/>
    <col collapsed="false" hidden="false" max="15" min="15" style="1" width="17.3522267206478"/>
    <col collapsed="false" hidden="false" max="16" min="16" style="1" width="4.60728744939271"/>
    <col collapsed="false" hidden="true" max="86" min="17" style="1" width="0"/>
    <col collapsed="false" hidden="false" max="1025" min="87" style="1" width="11.4615384615385"/>
  </cols>
  <sheetData>
    <row r="1" customFormat="false" ht="179.4" hidden="false" customHeight="true" outlineLevel="0" collapsed="false">
      <c r="A1" s="2"/>
      <c r="B1" s="2"/>
      <c r="C1" s="2"/>
      <c r="D1" s="2"/>
      <c r="E1" s="2"/>
      <c r="F1" s="3"/>
      <c r="G1" s="4"/>
      <c r="H1" s="4"/>
      <c r="I1" s="4"/>
      <c r="J1" s="4"/>
      <c r="K1" s="5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0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1.6" hidden="false" customHeight="false" outlineLevel="0" collapsed="false">
      <c r="A3" s="0"/>
      <c r="B3" s="9"/>
      <c r="C3" s="10" t="s">
        <v>0</v>
      </c>
      <c r="D3" s="11" t="s">
        <v>1</v>
      </c>
      <c r="E3" s="12" t="s">
        <v>2</v>
      </c>
      <c r="F3" s="0"/>
      <c r="G3" s="13"/>
      <c r="H3" s="13"/>
      <c r="I3" s="13"/>
      <c r="J3" s="13"/>
      <c r="K3" s="14"/>
      <c r="L3" s="14"/>
      <c r="M3" s="15"/>
      <c r="N3" s="16"/>
      <c r="O3" s="15"/>
      <c r="P3" s="17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18" t="s">
        <v>3</v>
      </c>
      <c r="CH3" s="18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22.2" hidden="false" customHeight="true" outlineLevel="0" collapsed="false">
      <c r="A4" s="0"/>
      <c r="B4" s="9"/>
      <c r="C4" s="10"/>
      <c r="D4" s="19"/>
      <c r="E4" s="20"/>
      <c r="F4" s="21"/>
      <c r="G4" s="13"/>
      <c r="H4" s="13"/>
      <c r="I4" s="13"/>
      <c r="J4" s="13"/>
      <c r="K4" s="14"/>
      <c r="L4" s="14"/>
      <c r="M4" s="15"/>
      <c r="N4" s="16"/>
      <c r="O4" s="15"/>
      <c r="P4" s="17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22" t="s">
        <v>4</v>
      </c>
      <c r="CH4" s="22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21.6" hidden="false" customHeight="true" outlineLevel="0" collapsed="false">
      <c r="A5" s="0"/>
      <c r="B5" s="9"/>
      <c r="C5" s="23" t="s">
        <v>5</v>
      </c>
      <c r="D5" s="24" t="n">
        <f aca="false">D4+(D4*E4*0.0333)</f>
        <v>0</v>
      </c>
      <c r="E5" s="24"/>
      <c r="F5" s="21"/>
      <c r="G5" s="13"/>
      <c r="H5" s="13"/>
      <c r="I5" s="13"/>
      <c r="J5" s="13"/>
      <c r="K5" s="14"/>
      <c r="L5" s="14"/>
      <c r="M5" s="15"/>
      <c r="N5" s="16"/>
      <c r="O5" s="15"/>
      <c r="P5" s="17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22" t="s">
        <v>6</v>
      </c>
      <c r="CH5" s="22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.75" hidden="false" customHeight="true" outlineLevel="0" collapsed="false">
      <c r="A6" s="0"/>
      <c r="B6" s="9"/>
      <c r="C6" s="25"/>
      <c r="D6" s="26"/>
      <c r="E6" s="26"/>
      <c r="F6" s="27"/>
      <c r="G6" s="13"/>
      <c r="H6" s="13"/>
      <c r="I6" s="13"/>
      <c r="J6" s="13"/>
      <c r="K6" s="14"/>
      <c r="L6" s="14"/>
      <c r="M6" s="15"/>
      <c r="N6" s="16"/>
      <c r="O6" s="15"/>
      <c r="P6" s="17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18" t="s">
        <v>7</v>
      </c>
      <c r="CH6" s="28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0"/>
      <c r="B7" s="9"/>
      <c r="C7" s="29"/>
      <c r="D7" s="29"/>
      <c r="E7" s="29"/>
      <c r="F7" s="30"/>
      <c r="G7" s="29"/>
      <c r="H7" s="29"/>
      <c r="I7" s="29"/>
      <c r="J7" s="29"/>
      <c r="K7" s="29"/>
      <c r="L7" s="29"/>
      <c r="M7" s="29"/>
      <c r="N7" s="29"/>
      <c r="O7" s="29"/>
      <c r="P7" s="31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28" t="s">
        <v>8</v>
      </c>
      <c r="CH7" s="28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1.6" hidden="false" customHeight="false" outlineLevel="0" collapsed="false">
      <c r="A8" s="0"/>
      <c r="B8" s="9"/>
      <c r="C8" s="10"/>
      <c r="D8" s="10"/>
      <c r="E8" s="32" t="s">
        <v>9</v>
      </c>
      <c r="F8" s="33"/>
      <c r="G8" s="34" t="s">
        <v>10</v>
      </c>
      <c r="H8" s="35" t="n">
        <v>0.6</v>
      </c>
      <c r="I8" s="36" t="n">
        <v>0.7</v>
      </c>
      <c r="J8" s="36" t="n">
        <v>0.725</v>
      </c>
      <c r="K8" s="36" t="n">
        <v>0.75</v>
      </c>
      <c r="L8" s="36"/>
      <c r="M8" s="36" t="n">
        <v>0.775</v>
      </c>
      <c r="N8" s="36" t="n">
        <v>0.8</v>
      </c>
      <c r="O8" s="37" t="n">
        <v>0.825</v>
      </c>
      <c r="P8" s="38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22" t="s">
        <v>11</v>
      </c>
      <c r="CH8" s="22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8.6" hidden="false" customHeight="false" outlineLevel="0" collapsed="false">
      <c r="A9" s="0"/>
      <c r="B9" s="9"/>
      <c r="C9" s="10"/>
      <c r="D9" s="10"/>
      <c r="E9" s="32"/>
      <c r="F9" s="33"/>
      <c r="G9" s="39" t="str">
        <f aca="false">C10</f>
        <v>Kniebeuge</v>
      </c>
      <c r="H9" s="40" t="n">
        <f aca="false">ROUNDDOWN(E10*0.6*2,0)/2</f>
        <v>0</v>
      </c>
      <c r="I9" s="41" t="n">
        <f aca="false">ROUNDDOWN(E10*0.7*2,0)/2</f>
        <v>0</v>
      </c>
      <c r="J9" s="41" t="n">
        <f aca="false">ROUNDDOWN(E10*0.725*2,0)/2</f>
        <v>0</v>
      </c>
      <c r="K9" s="42" t="n">
        <f aca="false">ROUNDDOWN(E10*0.75*2,0)/2</f>
        <v>0</v>
      </c>
      <c r="L9" s="42"/>
      <c r="M9" s="41" t="n">
        <f aca="false">ROUNDDOWN(E10*0.775*2,0)/2</f>
        <v>0</v>
      </c>
      <c r="N9" s="41" t="n">
        <f aca="false">ROUNDDOWN(E10*0.8*2,0)/2</f>
        <v>0</v>
      </c>
      <c r="O9" s="43" t="n">
        <f aca="false">ROUNDDOWN(E10*0.825*2,0)/2</f>
        <v>0</v>
      </c>
      <c r="P9" s="44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22" t="s">
        <v>12</v>
      </c>
      <c r="CH9" s="22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8" hidden="false" customHeight="false" outlineLevel="0" collapsed="false">
      <c r="A10" s="0"/>
      <c r="B10" s="9"/>
      <c r="C10" s="45" t="s">
        <v>13</v>
      </c>
      <c r="D10" s="45"/>
      <c r="E10" s="46"/>
      <c r="F10" s="47"/>
      <c r="G10" s="48" t="str">
        <f aca="false">C12</f>
        <v>Bankdrücken</v>
      </c>
      <c r="H10" s="49" t="n">
        <f aca="false">ROUNDDOWN(E12*0.6*2,0)/2</f>
        <v>0</v>
      </c>
      <c r="I10" s="50" t="n">
        <f aca="false">ROUNDDOWN(E12*0.7*2,0)/2</f>
        <v>0</v>
      </c>
      <c r="J10" s="50" t="n">
        <f aca="false">ROUNDDOWN(E12*0.725*2,0)/2</f>
        <v>0</v>
      </c>
      <c r="K10" s="50" t="n">
        <f aca="false">ROUNDDOWN(E12*0.75*2,0)/2</f>
        <v>0</v>
      </c>
      <c r="L10" s="50"/>
      <c r="M10" s="50" t="n">
        <f aca="false">ROUNDDOWN(E12*0.775*2,0)/2</f>
        <v>0</v>
      </c>
      <c r="N10" s="50" t="n">
        <f aca="false">ROUNDDOWN(E12*0.8*2,0)/2</f>
        <v>0</v>
      </c>
      <c r="O10" s="51" t="n">
        <f aca="false">ROUNDDOWN(E12*0.825*2,0)/2</f>
        <v>0</v>
      </c>
      <c r="P10" s="44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22" t="s">
        <v>14</v>
      </c>
      <c r="CH10" s="28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8" hidden="false" customHeight="false" outlineLevel="0" collapsed="false">
      <c r="A11" s="0"/>
      <c r="B11" s="9"/>
      <c r="C11" s="45"/>
      <c r="D11" s="45"/>
      <c r="E11" s="46"/>
      <c r="F11" s="47"/>
      <c r="G11" s="48" t="str">
        <f aca="false">C14</f>
        <v>Kreuzheben</v>
      </c>
      <c r="H11" s="49" t="n">
        <f aca="false">ROUNDDOWN(E14*0.6*2,0)/2</f>
        <v>0</v>
      </c>
      <c r="I11" s="50" t="n">
        <f aca="false">ROUNDDOWN(E14*0.7*2,0)/2</f>
        <v>0</v>
      </c>
      <c r="J11" s="50" t="n">
        <f aca="false">ROUNDDOWN(E14*0.725*2,0)/2</f>
        <v>0</v>
      </c>
      <c r="K11" s="50" t="n">
        <f aca="false">ROUNDDOWN(E14*0.75*2,0)/2</f>
        <v>0</v>
      </c>
      <c r="L11" s="50"/>
      <c r="M11" s="50" t="n">
        <f aca="false">ROUNDDOWN(E14*0.775*2,0)/2</f>
        <v>0</v>
      </c>
      <c r="N11" s="50" t="n">
        <f aca="false">ROUNDDOWN(E14*0.8*2,0)/2</f>
        <v>0</v>
      </c>
      <c r="O11" s="51" t="n">
        <f aca="false">ROUNDDOWN(E14*0.825*2,0)/2</f>
        <v>0</v>
      </c>
      <c r="P11" s="44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8.6" hidden="false" customHeight="false" outlineLevel="0" collapsed="false">
      <c r="A12" s="0"/>
      <c r="B12" s="9"/>
      <c r="C12" s="52" t="s">
        <v>15</v>
      </c>
      <c r="D12" s="52"/>
      <c r="E12" s="53"/>
      <c r="F12" s="47"/>
      <c r="G12" s="54" t="str">
        <f aca="false">C16</f>
        <v>OHP</v>
      </c>
      <c r="H12" s="55" t="n">
        <f aca="false">ROUNDDOWN(E16*0.6*2,0)/2</f>
        <v>0</v>
      </c>
      <c r="I12" s="56" t="n">
        <f aca="false">ROUNDDOWN(E16*0.7*2,0)/2</f>
        <v>0</v>
      </c>
      <c r="J12" s="56" t="n">
        <f aca="false">ROUNDDOWN(E16*0.725*2,0)/2</f>
        <v>0</v>
      </c>
      <c r="K12" s="56" t="n">
        <f aca="false">ROUNDDOWN(E16*0.75*2,0)/2</f>
        <v>0</v>
      </c>
      <c r="L12" s="56"/>
      <c r="M12" s="56" t="n">
        <f aca="false">ROUNDDOWN(E16*0.775*2,0)/2</f>
        <v>0</v>
      </c>
      <c r="N12" s="56" t="n">
        <f aca="false">ROUNDDOWN(E16*0.8*2,0)/2</f>
        <v>0</v>
      </c>
      <c r="O12" s="57" t="n">
        <f aca="false">ROUNDDOWN(E16*0.825*2,0)/2</f>
        <v>0</v>
      </c>
      <c r="P12" s="44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18" t="s">
        <v>16</v>
      </c>
      <c r="CH12" s="18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1.6" hidden="false" customHeight="false" outlineLevel="0" collapsed="false">
      <c r="A13" s="0"/>
      <c r="B13" s="9"/>
      <c r="C13" s="52"/>
      <c r="D13" s="52"/>
      <c r="E13" s="53"/>
      <c r="F13" s="47"/>
      <c r="G13" s="58" t="s">
        <v>10</v>
      </c>
      <c r="H13" s="59" t="n">
        <v>0.85</v>
      </c>
      <c r="I13" s="60" t="n">
        <v>0.875</v>
      </c>
      <c r="J13" s="60" t="n">
        <v>0.9</v>
      </c>
      <c r="K13" s="36" t="n">
        <v>0.925</v>
      </c>
      <c r="L13" s="36"/>
      <c r="M13" s="60" t="n">
        <v>0.95</v>
      </c>
      <c r="N13" s="60" t="n">
        <v>0.975</v>
      </c>
      <c r="O13" s="61" t="n">
        <v>1</v>
      </c>
      <c r="P13" s="38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22" t="s">
        <v>17</v>
      </c>
      <c r="CH13" s="22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8" hidden="false" customHeight="false" outlineLevel="0" collapsed="false">
      <c r="A14" s="0"/>
      <c r="B14" s="9"/>
      <c r="C14" s="52" t="s">
        <v>18</v>
      </c>
      <c r="D14" s="52"/>
      <c r="E14" s="53"/>
      <c r="F14" s="47"/>
      <c r="G14" s="39" t="str">
        <f aca="false">C10</f>
        <v>Kniebeuge</v>
      </c>
      <c r="H14" s="62" t="n">
        <f aca="false">ROUNDDOWN(E10*0.85*2,0)/2</f>
        <v>0</v>
      </c>
      <c r="I14" s="42" t="n">
        <f aca="false">ROUNDDOWN(E10*0.875*2,0)/2</f>
        <v>0</v>
      </c>
      <c r="J14" s="42" t="n">
        <f aca="false">ROUNDDOWN(E10*0.9*2,0)/2</f>
        <v>0</v>
      </c>
      <c r="K14" s="42" t="n">
        <f aca="false">ROUNDDOWN(E10*0.925*2,0)/2</f>
        <v>0</v>
      </c>
      <c r="L14" s="42"/>
      <c r="M14" s="42" t="n">
        <f aca="false">ROUNDDOWN(E10*0.95*2,0)/2</f>
        <v>0</v>
      </c>
      <c r="N14" s="42" t="n">
        <f aca="false">ROUNDDOWN(E10*0.975*2,0)/2</f>
        <v>0</v>
      </c>
      <c r="O14" s="63" t="n">
        <f aca="false">ROUNDDOWN(E10*1*2,0)/2</f>
        <v>0</v>
      </c>
      <c r="P14" s="44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22" t="s">
        <v>19</v>
      </c>
      <c r="CH14" s="22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8" hidden="false" customHeight="false" outlineLevel="0" collapsed="false">
      <c r="A15" s="0"/>
      <c r="B15" s="9"/>
      <c r="C15" s="52"/>
      <c r="D15" s="52"/>
      <c r="E15" s="53"/>
      <c r="F15" s="47"/>
      <c r="G15" s="48" t="str">
        <f aca="false">C12</f>
        <v>Bankdrücken</v>
      </c>
      <c r="H15" s="49" t="n">
        <f aca="false">ROUNDDOWN(E12*0.85*2,0)/2</f>
        <v>0</v>
      </c>
      <c r="I15" s="50" t="n">
        <f aca="false">ROUNDDOWN(E12*0.875*2,0)/2</f>
        <v>0</v>
      </c>
      <c r="J15" s="50" t="n">
        <f aca="false">ROUNDDOWN(E12*0.9*2,0)/2</f>
        <v>0</v>
      </c>
      <c r="K15" s="50" t="n">
        <f aca="false">ROUNDDOWN(E12*0.925*2,0)/2</f>
        <v>0</v>
      </c>
      <c r="L15" s="50"/>
      <c r="M15" s="50" t="n">
        <f aca="false">ROUNDDOWN(E12*0.95*2,0)/2</f>
        <v>0</v>
      </c>
      <c r="N15" s="50" t="n">
        <f aca="false">ROUNDDOWN(E12*0.975*2,0)/2</f>
        <v>0</v>
      </c>
      <c r="O15" s="51" t="n">
        <f aca="false">ROUNDDOWN(E12*1*2,0)/2</f>
        <v>0</v>
      </c>
      <c r="P15" s="44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22" t="s">
        <v>20</v>
      </c>
      <c r="CH15" s="22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8" hidden="false" customHeight="false" outlineLevel="0" collapsed="false">
      <c r="A16" s="0"/>
      <c r="B16" s="9"/>
      <c r="C16" s="64" t="s">
        <v>21</v>
      </c>
      <c r="D16" s="64"/>
      <c r="E16" s="65"/>
      <c r="F16" s="47"/>
      <c r="G16" s="48" t="str">
        <f aca="false">C14</f>
        <v>Kreuzheben</v>
      </c>
      <c r="H16" s="49" t="n">
        <f aca="false">ROUNDDOWN(E14*0.85*2,0)/2</f>
        <v>0</v>
      </c>
      <c r="I16" s="50" t="n">
        <f aca="false">ROUNDDOWN(E14*0.875*2,0)/2</f>
        <v>0</v>
      </c>
      <c r="J16" s="50" t="n">
        <f aca="false">ROUNDDOWN(E14*0.9*2,0)/2</f>
        <v>0</v>
      </c>
      <c r="K16" s="50" t="n">
        <f aca="false">ROUNDDOWN(E14*0.925*2,0)/2</f>
        <v>0</v>
      </c>
      <c r="L16" s="50"/>
      <c r="M16" s="50" t="n">
        <f aca="false">ROUNDDOWN(E14*0.95*2,0)/2</f>
        <v>0</v>
      </c>
      <c r="N16" s="50" t="n">
        <f aca="false">ROUNDDOWN(E14*0.975*2,0)/2</f>
        <v>0</v>
      </c>
      <c r="O16" s="51" t="n">
        <f aca="false">ROUNDDOWN(E14*1*2,0)/2</f>
        <v>0</v>
      </c>
      <c r="P16" s="44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22" t="s">
        <v>22</v>
      </c>
      <c r="CH16" s="22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8.6" hidden="false" customHeight="false" outlineLevel="0" collapsed="false">
      <c r="A17" s="0"/>
      <c r="B17" s="9"/>
      <c r="C17" s="64"/>
      <c r="D17" s="64"/>
      <c r="E17" s="65"/>
      <c r="F17" s="47"/>
      <c r="G17" s="54" t="str">
        <f aca="false">C16</f>
        <v>OHP</v>
      </c>
      <c r="H17" s="55" t="n">
        <f aca="false">ROUNDDOWN(E16*0.85*2,0)/2</f>
        <v>0</v>
      </c>
      <c r="I17" s="56" t="n">
        <f aca="false">ROUNDDOWN(E16*0.875*2,0)/2</f>
        <v>0</v>
      </c>
      <c r="J17" s="56" t="n">
        <f aca="false">ROUNDDOWN(E16*0.9*2,0)/2</f>
        <v>0</v>
      </c>
      <c r="K17" s="56" t="n">
        <f aca="false">ROUNDDOWN(E16*0.925*2,0)/2</f>
        <v>0</v>
      </c>
      <c r="L17" s="56"/>
      <c r="M17" s="56" t="n">
        <f aca="false">ROUNDDOWN(E16*0.95*2,0)/2</f>
        <v>0</v>
      </c>
      <c r="N17" s="56" t="n">
        <f aca="false">ROUNDDOWN(E16*0.975*2,0)/2</f>
        <v>0</v>
      </c>
      <c r="O17" s="57" t="n">
        <f aca="false">ROUNDDOWN(E16*1*2,0)/2</f>
        <v>0</v>
      </c>
      <c r="P17" s="44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4.4" hidden="false" customHeight="false" outlineLevel="0" collapsed="false">
      <c r="A18" s="0"/>
      <c r="B18" s="9"/>
      <c r="C18" s="29"/>
      <c r="D18" s="29"/>
      <c r="E18" s="29"/>
      <c r="F18" s="29"/>
      <c r="G18" s="30"/>
      <c r="H18" s="29"/>
      <c r="I18" s="29"/>
      <c r="J18" s="29"/>
      <c r="K18" s="29"/>
      <c r="L18" s="29"/>
      <c r="M18" s="29"/>
      <c r="N18" s="29"/>
      <c r="O18" s="29"/>
      <c r="P18" s="66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18" t="s">
        <v>23</v>
      </c>
      <c r="CH18" s="18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true" outlineLevel="0" collapsed="false">
      <c r="A19" s="0"/>
      <c r="B19" s="9"/>
      <c r="C19" s="29"/>
      <c r="D19" s="29"/>
      <c r="E19" s="29"/>
      <c r="F19" s="29"/>
      <c r="G19" s="30"/>
      <c r="H19" s="29"/>
      <c r="I19" s="29"/>
      <c r="J19" s="67"/>
      <c r="K19" s="67"/>
      <c r="L19" s="67"/>
      <c r="M19" s="67"/>
      <c r="N19" s="67"/>
      <c r="O19" s="67"/>
      <c r="P19" s="66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68" t="s">
        <v>24</v>
      </c>
      <c r="CH19" s="22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true" outlineLevel="0" collapsed="false">
      <c r="A20" s="0"/>
      <c r="B20" s="9"/>
      <c r="C20" s="29"/>
      <c r="D20" s="29"/>
      <c r="E20" s="29"/>
      <c r="F20" s="29"/>
      <c r="G20" s="29"/>
      <c r="H20" s="29"/>
      <c r="I20" s="29"/>
      <c r="J20" s="67"/>
      <c r="K20" s="67"/>
      <c r="L20" s="67"/>
      <c r="M20" s="67"/>
      <c r="N20" s="67"/>
      <c r="O20" s="67"/>
      <c r="P20" s="66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22" t="s">
        <v>25</v>
      </c>
      <c r="CH20" s="22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true" outlineLevel="0" collapsed="false">
      <c r="A21" s="0"/>
      <c r="B21" s="9"/>
      <c r="C21" s="29"/>
      <c r="D21" s="29"/>
      <c r="E21" s="29"/>
      <c r="F21" s="29"/>
      <c r="G21" s="29"/>
      <c r="H21" s="29"/>
      <c r="I21" s="29"/>
      <c r="J21" s="67"/>
      <c r="K21" s="67"/>
      <c r="L21" s="67"/>
      <c r="M21" s="67"/>
      <c r="N21" s="67"/>
      <c r="O21" s="67"/>
      <c r="P21" s="66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22" t="s">
        <v>26</v>
      </c>
      <c r="CH21" s="22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" hidden="false" customHeight="true" outlineLevel="0" collapsed="false">
      <c r="A22" s="0"/>
      <c r="B22" s="9"/>
      <c r="C22" s="29"/>
      <c r="D22" s="29"/>
      <c r="E22" s="29"/>
      <c r="F22" s="29"/>
      <c r="G22" s="29"/>
      <c r="H22" s="29"/>
      <c r="I22" s="29"/>
      <c r="J22" s="67"/>
      <c r="K22" s="67"/>
      <c r="L22" s="67"/>
      <c r="M22" s="67"/>
      <c r="N22" s="67"/>
      <c r="O22" s="67"/>
      <c r="P22" s="66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22" t="s">
        <v>27</v>
      </c>
      <c r="CH22" s="22"/>
      <c r="CI22" s="0"/>
      <c r="CJ22" s="0"/>
      <c r="CK22" s="0"/>
      <c r="CL22" s="0"/>
      <c r="CM22" s="0"/>
      <c r="CN22" s="29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" hidden="false" customHeight="true" outlineLevel="0" collapsed="false">
      <c r="A23" s="0"/>
      <c r="B23" s="9"/>
      <c r="C23" s="29"/>
      <c r="D23" s="29"/>
      <c r="E23" s="29"/>
      <c r="F23" s="29"/>
      <c r="G23" s="29"/>
      <c r="H23" s="29"/>
      <c r="I23" s="29"/>
      <c r="J23" s="67"/>
      <c r="K23" s="67"/>
      <c r="L23" s="67"/>
      <c r="M23" s="67"/>
      <c r="N23" s="67"/>
      <c r="O23" s="67"/>
      <c r="P23" s="66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29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" hidden="false" customHeight="true" outlineLevel="0" collapsed="false">
      <c r="A24" s="0"/>
      <c r="B24" s="9"/>
      <c r="C24" s="29"/>
      <c r="D24" s="29"/>
      <c r="E24" s="29"/>
      <c r="F24" s="29"/>
      <c r="G24" s="29"/>
      <c r="H24" s="29"/>
      <c r="I24" s="29"/>
      <c r="J24" s="67"/>
      <c r="K24" s="67"/>
      <c r="L24" s="67"/>
      <c r="M24" s="67"/>
      <c r="N24" s="67"/>
      <c r="O24" s="67"/>
      <c r="P24" s="66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18" t="s">
        <v>28</v>
      </c>
      <c r="CH24" s="18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" hidden="false" customHeight="true" outlineLevel="0" collapsed="false">
      <c r="A25" s="0"/>
      <c r="B25" s="9"/>
      <c r="C25" s="29"/>
      <c r="D25" s="29"/>
      <c r="E25" s="29"/>
      <c r="F25" s="29"/>
      <c r="G25" s="29"/>
      <c r="H25" s="29"/>
      <c r="I25" s="29"/>
      <c r="J25" s="67"/>
      <c r="K25" s="67"/>
      <c r="L25" s="67"/>
      <c r="M25" s="67"/>
      <c r="N25" s="67"/>
      <c r="O25" s="67"/>
      <c r="P25" s="66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69" t="s">
        <v>29</v>
      </c>
      <c r="CH25" s="22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" hidden="false" customHeight="true" outlineLevel="0" collapsed="false">
      <c r="A26" s="0"/>
      <c r="B26" s="9"/>
      <c r="C26" s="29"/>
      <c r="D26" s="29"/>
      <c r="E26" s="29"/>
      <c r="F26" s="29"/>
      <c r="G26" s="29"/>
      <c r="H26" s="29"/>
      <c r="I26" s="29"/>
      <c r="J26" s="67"/>
      <c r="K26" s="67"/>
      <c r="L26" s="67"/>
      <c r="M26" s="67"/>
      <c r="N26" s="67"/>
      <c r="O26" s="67"/>
      <c r="P26" s="66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22" t="s">
        <v>30</v>
      </c>
      <c r="CH26" s="22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" hidden="false" customHeight="true" outlineLevel="0" collapsed="false">
      <c r="A27" s="0"/>
      <c r="B27" s="9"/>
      <c r="C27" s="29"/>
      <c r="D27" s="29"/>
      <c r="E27" s="29"/>
      <c r="F27" s="29"/>
      <c r="G27" s="29"/>
      <c r="H27" s="29"/>
      <c r="I27" s="29"/>
      <c r="J27" s="67"/>
      <c r="K27" s="67"/>
      <c r="L27" s="67"/>
      <c r="M27" s="67"/>
      <c r="N27" s="67"/>
      <c r="O27" s="67"/>
      <c r="P27" s="66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22" t="s">
        <v>31</v>
      </c>
      <c r="CH27" s="22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" hidden="false" customHeight="true" outlineLevel="0" collapsed="false">
      <c r="A28" s="0"/>
      <c r="B28" s="9"/>
      <c r="C28" s="70"/>
      <c r="D28" s="70"/>
      <c r="E28" s="70"/>
      <c r="F28" s="70"/>
      <c r="G28" s="70"/>
      <c r="H28" s="70"/>
      <c r="I28" s="70"/>
      <c r="J28" s="67"/>
      <c r="K28" s="67"/>
      <c r="L28" s="67"/>
      <c r="M28" s="67"/>
      <c r="N28" s="67"/>
      <c r="O28" s="67"/>
      <c r="P28" s="66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22" t="s">
        <v>32</v>
      </c>
      <c r="CH28" s="22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" hidden="false" customHeight="true" outlineLevel="0" collapsed="false">
      <c r="A29" s="0"/>
      <c r="B29" s="9"/>
      <c r="C29" s="29"/>
      <c r="D29" s="29"/>
      <c r="E29" s="29"/>
      <c r="F29" s="29"/>
      <c r="G29" s="29"/>
      <c r="H29" s="29"/>
      <c r="I29" s="29"/>
      <c r="J29" s="67"/>
      <c r="K29" s="67"/>
      <c r="L29" s="67"/>
      <c r="M29" s="67"/>
      <c r="N29" s="67"/>
      <c r="O29" s="67"/>
      <c r="P29" s="66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5" hidden="false" customHeight="true" outlineLevel="0" collapsed="false">
      <c r="A30" s="0"/>
      <c r="B30" s="9"/>
      <c r="C30" s="29"/>
      <c r="D30" s="29"/>
      <c r="E30" s="29"/>
      <c r="F30" s="29"/>
      <c r="G30" s="29"/>
      <c r="H30" s="29"/>
      <c r="I30" s="29"/>
      <c r="J30" s="67"/>
      <c r="K30" s="67"/>
      <c r="L30" s="67"/>
      <c r="M30" s="67"/>
      <c r="N30" s="67"/>
      <c r="O30" s="67"/>
      <c r="P30" s="66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18" t="s">
        <v>33</v>
      </c>
      <c r="CH30" s="18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5" hidden="false" customHeight="true" outlineLevel="0" collapsed="false">
      <c r="A31" s="0"/>
      <c r="B31" s="9"/>
      <c r="C31" s="29"/>
      <c r="D31" s="29"/>
      <c r="E31" s="29"/>
      <c r="F31" s="29"/>
      <c r="G31" s="29"/>
      <c r="H31" s="29"/>
      <c r="I31" s="29"/>
      <c r="J31" s="67"/>
      <c r="K31" s="67"/>
      <c r="L31" s="67"/>
      <c r="M31" s="67"/>
      <c r="N31" s="67"/>
      <c r="O31" s="67"/>
      <c r="P31" s="66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22" t="s">
        <v>34</v>
      </c>
      <c r="CH31" s="22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5" hidden="false" customHeight="true" outlineLevel="0" collapsed="false">
      <c r="A32" s="0"/>
      <c r="B32" s="9"/>
      <c r="C32" s="29"/>
      <c r="D32" s="29"/>
      <c r="E32" s="29"/>
      <c r="F32" s="29"/>
      <c r="G32" s="29"/>
      <c r="H32" s="29"/>
      <c r="I32" s="29"/>
      <c r="J32" s="67"/>
      <c r="K32" s="67"/>
      <c r="L32" s="67"/>
      <c r="M32" s="67"/>
      <c r="N32" s="67"/>
      <c r="O32" s="67"/>
      <c r="P32" s="66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22" t="s">
        <v>35</v>
      </c>
      <c r="CH32" s="22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5" hidden="false" customHeight="true" outlineLevel="0" collapsed="false">
      <c r="A33" s="0"/>
      <c r="B33" s="9"/>
      <c r="C33" s="29"/>
      <c r="D33" s="29"/>
      <c r="E33" s="29"/>
      <c r="F33" s="29"/>
      <c r="G33" s="29"/>
      <c r="H33" s="29"/>
      <c r="I33" s="29"/>
      <c r="J33" s="67"/>
      <c r="K33" s="67"/>
      <c r="L33" s="67"/>
      <c r="M33" s="67"/>
      <c r="N33" s="67"/>
      <c r="O33" s="67"/>
      <c r="P33" s="66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22" t="s">
        <v>36</v>
      </c>
      <c r="CH33" s="22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" hidden="false" customHeight="true" outlineLevel="0" collapsed="false">
      <c r="A34" s="0"/>
      <c r="B34" s="9"/>
      <c r="C34" s="29"/>
      <c r="D34" s="29"/>
      <c r="E34" s="29"/>
      <c r="F34" s="29"/>
      <c r="G34" s="29"/>
      <c r="H34" s="29"/>
      <c r="I34" s="29"/>
      <c r="J34" s="67"/>
      <c r="K34" s="67"/>
      <c r="L34" s="67"/>
      <c r="M34" s="67"/>
      <c r="N34" s="67"/>
      <c r="O34" s="67"/>
      <c r="P34" s="66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22" t="s">
        <v>37</v>
      </c>
      <c r="CH34" s="22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" hidden="false" customHeight="true" outlineLevel="0" collapsed="false">
      <c r="A35" s="0"/>
      <c r="B35" s="9"/>
      <c r="C35" s="29"/>
      <c r="D35" s="29"/>
      <c r="E35" s="29"/>
      <c r="F35" s="29"/>
      <c r="G35" s="29"/>
      <c r="H35" s="29"/>
      <c r="I35" s="29"/>
      <c r="J35" s="67"/>
      <c r="K35" s="67"/>
      <c r="L35" s="67"/>
      <c r="M35" s="67"/>
      <c r="N35" s="67"/>
      <c r="O35" s="67"/>
      <c r="P35" s="66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2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s="2" customFormat="true" ht="15" hidden="false" customHeight="true" outlineLevel="0" collapsed="false">
      <c r="B36" s="71"/>
      <c r="C36" s="30"/>
      <c r="D36" s="30"/>
      <c r="E36" s="30"/>
      <c r="F36" s="30"/>
      <c r="G36" s="30"/>
      <c r="H36" s="30"/>
      <c r="I36" s="30"/>
      <c r="J36" s="67"/>
      <c r="K36" s="67"/>
      <c r="L36" s="67"/>
      <c r="M36" s="67"/>
      <c r="N36" s="67"/>
      <c r="O36" s="67"/>
      <c r="P36" s="31"/>
      <c r="CH36" s="18"/>
    </row>
    <row r="37" customFormat="false" ht="15" hidden="false" customHeight="true" outlineLevel="0" collapsed="false">
      <c r="A37" s="2"/>
      <c r="B37" s="71"/>
      <c r="C37" s="30"/>
      <c r="D37" s="30"/>
      <c r="E37" s="30"/>
      <c r="F37" s="30"/>
      <c r="G37" s="30"/>
      <c r="H37" s="30"/>
      <c r="I37" s="30"/>
      <c r="J37" s="67"/>
      <c r="K37" s="67"/>
      <c r="L37" s="67"/>
      <c r="M37" s="67"/>
      <c r="N37" s="67"/>
      <c r="O37" s="67"/>
      <c r="P37" s="3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18"/>
      <c r="CH37" s="18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" hidden="false" customHeight="true" outlineLevel="0" collapsed="false">
      <c r="A38" s="2"/>
      <c r="B38" s="71"/>
      <c r="C38" s="30"/>
      <c r="D38" s="30"/>
      <c r="E38" s="30"/>
      <c r="F38" s="30"/>
      <c r="G38" s="30"/>
      <c r="H38" s="30"/>
      <c r="I38" s="30"/>
      <c r="J38" s="67"/>
      <c r="K38" s="67"/>
      <c r="L38" s="67"/>
      <c r="M38" s="67"/>
      <c r="N38" s="67"/>
      <c r="O38" s="67"/>
      <c r="P38" s="3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18"/>
      <c r="CH38" s="18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21.6" hidden="false" customHeight="false" outlineLevel="0" collapsed="false">
      <c r="A39" s="2"/>
      <c r="B39" s="71"/>
      <c r="C39" s="10" t="s">
        <v>38</v>
      </c>
      <c r="D39" s="10" t="s">
        <v>39</v>
      </c>
      <c r="E39" s="72" t="s">
        <v>40</v>
      </c>
      <c r="F39" s="72" t="s">
        <v>41</v>
      </c>
      <c r="G39" s="72" t="s">
        <v>42</v>
      </c>
      <c r="H39" s="72" t="s">
        <v>39</v>
      </c>
      <c r="I39" s="72" t="s">
        <v>40</v>
      </c>
      <c r="J39" s="72" t="s">
        <v>42</v>
      </c>
      <c r="K39" s="67"/>
      <c r="L39" s="67"/>
      <c r="M39" s="67"/>
      <c r="N39" s="67"/>
      <c r="O39" s="67"/>
      <c r="P39" s="31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18"/>
      <c r="CH39" s="18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" hidden="false" customHeight="true" outlineLevel="0" collapsed="false">
      <c r="A40" s="2"/>
      <c r="B40" s="71"/>
      <c r="C40" s="73" t="s">
        <v>43</v>
      </c>
      <c r="D40" s="74" t="s">
        <v>44</v>
      </c>
      <c r="E40" s="74" t="s">
        <v>45</v>
      </c>
      <c r="F40" s="74" t="s">
        <v>18</v>
      </c>
      <c r="G40" s="75"/>
      <c r="H40" s="74" t="s">
        <v>46</v>
      </c>
      <c r="I40" s="74" t="s">
        <v>47</v>
      </c>
      <c r="J40" s="76"/>
      <c r="K40" s="67"/>
      <c r="L40" s="67"/>
      <c r="M40" s="67"/>
      <c r="N40" s="67"/>
      <c r="O40" s="67"/>
      <c r="P40" s="31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18"/>
      <c r="CH40" s="18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" hidden="false" customHeight="true" outlineLevel="0" collapsed="false">
      <c r="A41" s="2"/>
      <c r="B41" s="71"/>
      <c r="C41" s="73"/>
      <c r="D41" s="77" t="s">
        <v>48</v>
      </c>
      <c r="E41" s="77" t="s">
        <v>49</v>
      </c>
      <c r="F41" s="77" t="s">
        <v>50</v>
      </c>
      <c r="G41" s="78"/>
      <c r="H41" s="79"/>
      <c r="I41" s="77" t="s">
        <v>51</v>
      </c>
      <c r="J41" s="80"/>
      <c r="K41" s="67"/>
      <c r="L41" s="67"/>
      <c r="M41" s="67"/>
      <c r="N41" s="67"/>
      <c r="O41" s="67"/>
      <c r="P41" s="31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18"/>
      <c r="CH41" s="18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5" hidden="false" customHeight="true" outlineLevel="0" collapsed="false">
      <c r="A42" s="2"/>
      <c r="B42" s="71"/>
      <c r="C42" s="73"/>
      <c r="D42" s="81"/>
      <c r="E42" s="82"/>
      <c r="F42" s="83"/>
      <c r="G42" s="84"/>
      <c r="H42" s="82"/>
      <c r="I42" s="83"/>
      <c r="J42" s="85"/>
      <c r="K42" s="67"/>
      <c r="L42" s="67"/>
      <c r="M42" s="67"/>
      <c r="N42" s="67"/>
      <c r="O42" s="67"/>
      <c r="P42" s="31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18"/>
      <c r="CH42" s="18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5" hidden="false" customHeight="true" outlineLevel="0" collapsed="false">
      <c r="A43" s="2"/>
      <c r="B43" s="71"/>
      <c r="C43" s="86" t="s">
        <v>52</v>
      </c>
      <c r="D43" s="87" t="s">
        <v>53</v>
      </c>
      <c r="E43" s="87" t="s">
        <v>54</v>
      </c>
      <c r="F43" s="88" t="s">
        <v>55</v>
      </c>
      <c r="G43" s="89"/>
      <c r="H43" s="87" t="s">
        <v>56</v>
      </c>
      <c r="I43" s="87" t="s">
        <v>57</v>
      </c>
      <c r="J43" s="90"/>
      <c r="K43" s="67"/>
      <c r="L43" s="67"/>
      <c r="M43" s="67"/>
      <c r="N43" s="67"/>
      <c r="O43" s="67"/>
      <c r="P43" s="31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18"/>
      <c r="CH43" s="18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5" hidden="false" customHeight="true" outlineLevel="0" collapsed="false">
      <c r="A44" s="2"/>
      <c r="B44" s="71"/>
      <c r="C44" s="86"/>
      <c r="D44" s="91"/>
      <c r="E44" s="91" t="s">
        <v>58</v>
      </c>
      <c r="F44" s="91" t="s">
        <v>59</v>
      </c>
      <c r="G44" s="92"/>
      <c r="H44" s="91" t="s">
        <v>60</v>
      </c>
      <c r="I44" s="91" t="s">
        <v>61</v>
      </c>
      <c r="J44" s="93"/>
      <c r="K44" s="67"/>
      <c r="L44" s="67"/>
      <c r="M44" s="67"/>
      <c r="N44" s="67"/>
      <c r="O44" s="67"/>
      <c r="P44" s="31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18"/>
      <c r="CH44" s="18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5" hidden="false" customHeight="true" outlineLevel="0" collapsed="false">
      <c r="A45" s="2"/>
      <c r="B45" s="71"/>
      <c r="C45" s="86"/>
      <c r="D45" s="94"/>
      <c r="E45" s="94"/>
      <c r="F45" s="95"/>
      <c r="G45" s="95"/>
      <c r="H45" s="94"/>
      <c r="I45" s="94"/>
      <c r="J45" s="96"/>
      <c r="K45" s="67"/>
      <c r="L45" s="67"/>
      <c r="M45" s="67"/>
      <c r="N45" s="67"/>
      <c r="O45" s="67"/>
      <c r="P45" s="31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18"/>
      <c r="CH45" s="18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5" hidden="false" customHeight="true" outlineLevel="0" collapsed="false">
      <c r="A46" s="2"/>
      <c r="B46" s="71"/>
      <c r="C46" s="97" t="s">
        <v>62</v>
      </c>
      <c r="D46" s="98" t="s">
        <v>23</v>
      </c>
      <c r="E46" s="98" t="s">
        <v>63</v>
      </c>
      <c r="F46" s="99"/>
      <c r="G46" s="99"/>
      <c r="H46" s="98" t="s">
        <v>64</v>
      </c>
      <c r="I46" s="98" t="s">
        <v>65</v>
      </c>
      <c r="J46" s="100"/>
      <c r="K46" s="67"/>
      <c r="L46" s="67"/>
      <c r="M46" s="67"/>
      <c r="N46" s="67"/>
      <c r="O46" s="67"/>
      <c r="P46" s="31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18"/>
      <c r="CH46" s="18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5" hidden="false" customHeight="true" outlineLevel="0" collapsed="false">
      <c r="A47" s="2"/>
      <c r="B47" s="71"/>
      <c r="C47" s="97"/>
      <c r="D47" s="98" t="s">
        <v>28</v>
      </c>
      <c r="E47" s="98" t="s">
        <v>66</v>
      </c>
      <c r="F47" s="101"/>
      <c r="G47" s="101"/>
      <c r="H47" s="98" t="s">
        <v>67</v>
      </c>
      <c r="I47" s="98" t="s">
        <v>68</v>
      </c>
      <c r="J47" s="102"/>
      <c r="K47" s="67"/>
      <c r="L47" s="67"/>
      <c r="M47" s="67"/>
      <c r="N47" s="67"/>
      <c r="O47" s="67"/>
      <c r="P47" s="31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18" t="s">
        <v>69</v>
      </c>
      <c r="CH47" s="18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8.6" hidden="false" customHeight="false" outlineLevel="0" collapsed="false">
      <c r="A48" s="0"/>
      <c r="B48" s="9"/>
      <c r="C48" s="97"/>
      <c r="D48" s="103"/>
      <c r="E48" s="104" t="s">
        <v>70</v>
      </c>
      <c r="F48" s="105"/>
      <c r="G48" s="106"/>
      <c r="H48" s="106"/>
      <c r="I48" s="107" t="s">
        <v>71</v>
      </c>
      <c r="J48" s="108"/>
      <c r="K48" s="67"/>
      <c r="L48" s="67"/>
      <c r="M48" s="67"/>
      <c r="N48" s="67"/>
      <c r="O48" s="67"/>
      <c r="P48" s="66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22" t="s">
        <v>72</v>
      </c>
      <c r="CH48" s="22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4.4" hidden="false" customHeight="false" outlineLevel="0" collapsed="false">
      <c r="A49" s="0"/>
      <c r="B49" s="9"/>
      <c r="C49" s="29"/>
      <c r="D49" s="29"/>
      <c r="E49" s="29"/>
      <c r="F49" s="29"/>
      <c r="G49" s="29"/>
      <c r="H49" s="29"/>
      <c r="I49" s="29"/>
      <c r="J49" s="67"/>
      <c r="K49" s="67"/>
      <c r="L49" s="67"/>
      <c r="M49" s="67"/>
      <c r="N49" s="67"/>
      <c r="O49" s="67"/>
      <c r="P49" s="66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69" t="s">
        <v>73</v>
      </c>
      <c r="CH49" s="22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4.4" hidden="false" customHeight="false" outlineLevel="0" collapsed="false">
      <c r="A50" s="0"/>
      <c r="B50" s="9"/>
      <c r="C50" s="0"/>
      <c r="D50" s="29"/>
      <c r="E50" s="29"/>
      <c r="F50" s="29"/>
      <c r="G50" s="29"/>
      <c r="H50" s="29"/>
      <c r="I50" s="29"/>
      <c r="J50" s="67"/>
      <c r="K50" s="67"/>
      <c r="L50" s="67"/>
      <c r="M50" s="67"/>
      <c r="N50" s="67"/>
      <c r="O50" s="67"/>
      <c r="P50" s="66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22" t="s">
        <v>74</v>
      </c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false" outlineLevel="0" collapsed="false">
      <c r="A51" s="0"/>
      <c r="B51" s="9"/>
      <c r="C51" s="109" t="s">
        <v>75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66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68" t="s">
        <v>76</v>
      </c>
      <c r="CH51" s="22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s="22" customFormat="true" ht="21.6" hidden="false" customHeight="false" outlineLevel="0" collapsed="false">
      <c r="B52" s="110"/>
      <c r="C52" s="10" t="s">
        <v>77</v>
      </c>
      <c r="D52" s="10" t="s">
        <v>78</v>
      </c>
      <c r="E52" s="72" t="s">
        <v>79</v>
      </c>
      <c r="F52" s="72" t="s">
        <v>80</v>
      </c>
      <c r="G52" s="72" t="s">
        <v>42</v>
      </c>
      <c r="H52" s="72" t="s">
        <v>81</v>
      </c>
      <c r="I52" s="72" t="s">
        <v>82</v>
      </c>
      <c r="J52" s="72" t="s">
        <v>42</v>
      </c>
      <c r="K52" s="111"/>
      <c r="L52" s="111"/>
      <c r="M52" s="111"/>
      <c r="N52" s="111"/>
      <c r="O52" s="111"/>
      <c r="P52" s="112"/>
      <c r="Q52" s="111" t="str">
        <f aca="false">D52</f>
        <v>Tag A</v>
      </c>
      <c r="R52" s="111" t="str">
        <f aca="false">E52</f>
        <v>Tag B</v>
      </c>
      <c r="S52" s="111" t="str">
        <f aca="false">F52</f>
        <v>Tag C</v>
      </c>
      <c r="T52" s="111" t="str">
        <f aca="false">G52</f>
        <v>PAUSE</v>
      </c>
      <c r="U52" s="111" t="str">
        <f aca="false">H52</f>
        <v>Tag E</v>
      </c>
      <c r="V52" s="111" t="str">
        <f aca="false">I52</f>
        <v>Tag F</v>
      </c>
      <c r="W52" s="111" t="str">
        <f aca="false">J52</f>
        <v>PAUSE</v>
      </c>
      <c r="AC52" s="111" t="str">
        <f aca="false">Q52</f>
        <v>Tag A</v>
      </c>
      <c r="AD52" s="111" t="str">
        <f aca="false">R52</f>
        <v>Tag B</v>
      </c>
      <c r="AE52" s="111" t="str">
        <f aca="false">S52</f>
        <v>Tag C</v>
      </c>
      <c r="AF52" s="111" t="str">
        <f aca="false">T52</f>
        <v>PAUSE</v>
      </c>
      <c r="AG52" s="111" t="str">
        <f aca="false">U52</f>
        <v>Tag E</v>
      </c>
      <c r="AH52" s="111" t="str">
        <f aca="false">V52</f>
        <v>Tag F</v>
      </c>
      <c r="AI52" s="111" t="str">
        <f aca="false">W52</f>
        <v>PAUSE</v>
      </c>
      <c r="AO52" s="111" t="str">
        <f aca="false">AC52</f>
        <v>Tag A</v>
      </c>
      <c r="AP52" s="111" t="str">
        <f aca="false">AD52</f>
        <v>Tag B</v>
      </c>
      <c r="AQ52" s="111" t="str">
        <f aca="false">AE52</f>
        <v>Tag C</v>
      </c>
      <c r="AR52" s="111" t="str">
        <f aca="false">AF52</f>
        <v>PAUSE</v>
      </c>
      <c r="AS52" s="111" t="str">
        <f aca="false">AG52</f>
        <v>Tag E</v>
      </c>
      <c r="AT52" s="111" t="str">
        <f aca="false">AH52</f>
        <v>Tag F</v>
      </c>
      <c r="AU52" s="111" t="str">
        <f aca="false">AI52</f>
        <v>PAUSE</v>
      </c>
      <c r="BA52" s="111" t="str">
        <f aca="false">AO52</f>
        <v>Tag A</v>
      </c>
      <c r="BB52" s="111" t="str">
        <f aca="false">AP52</f>
        <v>Tag B</v>
      </c>
      <c r="BC52" s="111" t="str">
        <f aca="false">AQ52</f>
        <v>Tag C</v>
      </c>
      <c r="BD52" s="111" t="str">
        <f aca="false">AR52</f>
        <v>PAUSE</v>
      </c>
      <c r="BE52" s="111" t="str">
        <f aca="false">AS52</f>
        <v>Tag E</v>
      </c>
      <c r="BF52" s="111" t="str">
        <f aca="false">AT52</f>
        <v>Tag F</v>
      </c>
      <c r="BG52" s="111" t="str">
        <f aca="false">AU52</f>
        <v>PAUSE</v>
      </c>
      <c r="BM52" s="111" t="str">
        <f aca="false">BA52</f>
        <v>Tag A</v>
      </c>
      <c r="BN52" s="111" t="str">
        <f aca="false">BB52</f>
        <v>Tag B</v>
      </c>
      <c r="BO52" s="111" t="str">
        <f aca="false">BC52</f>
        <v>Tag C</v>
      </c>
      <c r="BP52" s="111" t="str">
        <f aca="false">BD52</f>
        <v>PAUSE</v>
      </c>
      <c r="BQ52" s="111" t="str">
        <f aca="false">BE52</f>
        <v>Tag E</v>
      </c>
      <c r="BR52" s="111" t="str">
        <f aca="false">BF52</f>
        <v>Tag F</v>
      </c>
      <c r="BS52" s="111" t="str">
        <f aca="false">BG52</f>
        <v>PAUSE</v>
      </c>
      <c r="BY52" s="111" t="str">
        <f aca="false">BM52</f>
        <v>Tag A</v>
      </c>
      <c r="BZ52" s="111" t="str">
        <f aca="false">BN52</f>
        <v>Tag B</v>
      </c>
      <c r="CA52" s="111" t="str">
        <f aca="false">BO52</f>
        <v>Tag C</v>
      </c>
      <c r="CB52" s="111" t="str">
        <f aca="false">BP52</f>
        <v>PAUSE</v>
      </c>
      <c r="CC52" s="111" t="str">
        <f aca="false">BQ52</f>
        <v>Tag E</v>
      </c>
      <c r="CD52" s="111" t="str">
        <f aca="false">BR52</f>
        <v>Tag F</v>
      </c>
      <c r="CE52" s="111" t="str">
        <f aca="false">BS52</f>
        <v>PAUSE</v>
      </c>
      <c r="CG52" s="22" t="s">
        <v>83</v>
      </c>
    </row>
    <row r="53" s="113" customFormat="true" ht="15" hidden="false" customHeight="true" outlineLevel="0" collapsed="false">
      <c r="B53" s="114"/>
      <c r="C53" s="115"/>
      <c r="D53" s="116" t="s">
        <v>6</v>
      </c>
      <c r="E53" s="116" t="s">
        <v>15</v>
      </c>
      <c r="F53" s="116" t="s">
        <v>84</v>
      </c>
      <c r="G53" s="117"/>
      <c r="H53" s="116" t="str">
        <f aca="false">D53</f>
        <v>Lowbar Kniebeuge</v>
      </c>
      <c r="I53" s="116" t="s">
        <v>15</v>
      </c>
      <c r="J53" s="118"/>
      <c r="K53" s="119"/>
      <c r="L53" s="119"/>
      <c r="M53" s="119"/>
      <c r="N53" s="119"/>
      <c r="O53" s="119"/>
      <c r="P53" s="120"/>
      <c r="Q53" s="111" t="str">
        <f aca="false">D53</f>
        <v>Lowbar Kniebeuge</v>
      </c>
      <c r="R53" s="111" t="str">
        <f aca="false">E53</f>
        <v>Bankdrücken</v>
      </c>
      <c r="S53" s="111" t="str">
        <f aca="false">F53</f>
        <v>Konventionelles Kreuzheben</v>
      </c>
      <c r="T53" s="111" t="n">
        <f aca="false">G53</f>
        <v>0</v>
      </c>
      <c r="U53" s="111" t="str">
        <f aca="false">H53</f>
        <v>Lowbar Kniebeuge</v>
      </c>
      <c r="V53" s="111" t="str">
        <f aca="false">I53</f>
        <v>Bankdrücken</v>
      </c>
      <c r="W53" s="111" t="n">
        <f aca="false">J53</f>
        <v>0</v>
      </c>
      <c r="AC53" s="111" t="str">
        <f aca="false">Q53</f>
        <v>Lowbar Kniebeuge</v>
      </c>
      <c r="AD53" s="111" t="str">
        <f aca="false">R53</f>
        <v>Bankdrücken</v>
      </c>
      <c r="AE53" s="111" t="str">
        <f aca="false">S53</f>
        <v>Konventionelles Kreuzheben</v>
      </c>
      <c r="AF53" s="111" t="n">
        <f aca="false">T53</f>
        <v>0</v>
      </c>
      <c r="AG53" s="111" t="str">
        <f aca="false">U53</f>
        <v>Lowbar Kniebeuge</v>
      </c>
      <c r="AH53" s="111" t="str">
        <f aca="false">V53</f>
        <v>Bankdrücken</v>
      </c>
      <c r="AI53" s="111" t="n">
        <f aca="false">W53</f>
        <v>0</v>
      </c>
      <c r="AO53" s="111" t="str">
        <f aca="false">AC53</f>
        <v>Lowbar Kniebeuge</v>
      </c>
      <c r="AP53" s="111" t="str">
        <f aca="false">AD53</f>
        <v>Bankdrücken</v>
      </c>
      <c r="AQ53" s="111" t="str">
        <f aca="false">AE53</f>
        <v>Konventionelles Kreuzheben</v>
      </c>
      <c r="AR53" s="111" t="n">
        <f aca="false">AF53</f>
        <v>0</v>
      </c>
      <c r="AS53" s="111" t="str">
        <f aca="false">AG53</f>
        <v>Lowbar Kniebeuge</v>
      </c>
      <c r="AT53" s="111" t="str">
        <f aca="false">AH53</f>
        <v>Bankdrücken</v>
      </c>
      <c r="AU53" s="111" t="n">
        <f aca="false">AI53</f>
        <v>0</v>
      </c>
      <c r="BA53" s="111" t="str">
        <f aca="false">AO53</f>
        <v>Lowbar Kniebeuge</v>
      </c>
      <c r="BB53" s="111" t="str">
        <f aca="false">AP53</f>
        <v>Bankdrücken</v>
      </c>
      <c r="BC53" s="111" t="str">
        <f aca="false">AQ53</f>
        <v>Konventionelles Kreuzheben</v>
      </c>
      <c r="BD53" s="111" t="n">
        <f aca="false">AR53</f>
        <v>0</v>
      </c>
      <c r="BE53" s="111" t="str">
        <f aca="false">AS53</f>
        <v>Lowbar Kniebeuge</v>
      </c>
      <c r="BF53" s="111" t="str">
        <f aca="false">AT53</f>
        <v>Bankdrücken</v>
      </c>
      <c r="BG53" s="111" t="n">
        <f aca="false">AU53</f>
        <v>0</v>
      </c>
      <c r="BM53" s="111" t="str">
        <f aca="false">BA53</f>
        <v>Lowbar Kniebeuge</v>
      </c>
      <c r="BN53" s="111" t="str">
        <f aca="false">BB53</f>
        <v>Bankdrücken</v>
      </c>
      <c r="BO53" s="111" t="str">
        <f aca="false">BC53</f>
        <v>Konventionelles Kreuzheben</v>
      </c>
      <c r="BP53" s="111" t="n">
        <f aca="false">BD53</f>
        <v>0</v>
      </c>
      <c r="BQ53" s="111" t="str">
        <f aca="false">BE53</f>
        <v>Lowbar Kniebeuge</v>
      </c>
      <c r="BR53" s="111" t="str">
        <f aca="false">BF53</f>
        <v>Bankdrücken</v>
      </c>
      <c r="BS53" s="111" t="n">
        <f aca="false">BG53</f>
        <v>0</v>
      </c>
      <c r="BY53" s="111" t="str">
        <f aca="false">BM53</f>
        <v>Lowbar Kniebeuge</v>
      </c>
      <c r="BZ53" s="111" t="str">
        <f aca="false">BN53</f>
        <v>Bankdrücken</v>
      </c>
      <c r="CA53" s="111" t="str">
        <f aca="false">BO53</f>
        <v>Konventionelles Kreuzheben</v>
      </c>
      <c r="CB53" s="111" t="n">
        <f aca="false">BP53</f>
        <v>0</v>
      </c>
      <c r="CC53" s="111" t="str">
        <f aca="false">BQ53</f>
        <v>Lowbar Kniebeuge</v>
      </c>
      <c r="CD53" s="111" t="str">
        <f aca="false">BR53</f>
        <v>Bankdrücken</v>
      </c>
      <c r="CE53" s="111" t="n">
        <f aca="false">BS53</f>
        <v>0</v>
      </c>
      <c r="CG53" s="22" t="s">
        <v>85</v>
      </c>
      <c r="CH53" s="22"/>
    </row>
    <row r="54" customFormat="false" ht="15" hidden="false" customHeight="true" outlineLevel="0" collapsed="false">
      <c r="A54" s="0"/>
      <c r="B54" s="9"/>
      <c r="C54" s="115"/>
      <c r="D54" s="121" t="s">
        <v>14</v>
      </c>
      <c r="E54" s="121" t="s">
        <v>34</v>
      </c>
      <c r="F54" s="121" t="s">
        <v>22</v>
      </c>
      <c r="G54" s="117"/>
      <c r="H54" s="121" t="s">
        <v>86</v>
      </c>
      <c r="I54" s="121" t="str">
        <f aca="false">E54</f>
        <v>Military Press</v>
      </c>
      <c r="J54" s="118"/>
      <c r="K54" s="119"/>
      <c r="L54" s="119"/>
      <c r="M54" s="119"/>
      <c r="N54" s="119"/>
      <c r="O54" s="119"/>
      <c r="P54" s="120"/>
      <c r="Q54" s="111" t="str">
        <f aca="false">D54</f>
        <v>Romanian DL</v>
      </c>
      <c r="R54" s="111" t="str">
        <f aca="false">E54</f>
        <v>Military Press</v>
      </c>
      <c r="S54" s="111" t="str">
        <f aca="false">F54</f>
        <v>Frontkniebeuge</v>
      </c>
      <c r="T54" s="111" t="n">
        <f aca="false">G54</f>
        <v>0</v>
      </c>
      <c r="U54" s="111" t="str">
        <f aca="false">H54</f>
        <v>Hip Thrusts</v>
      </c>
      <c r="V54" s="111" t="str">
        <f aca="false">I54</f>
        <v>Military Press</v>
      </c>
      <c r="W54" s="111" t="n">
        <f aca="false">J54</f>
        <v>0</v>
      </c>
      <c r="X54" s="0"/>
      <c r="Y54" s="0"/>
      <c r="Z54" s="0"/>
      <c r="AA54" s="0"/>
      <c r="AB54" s="0"/>
      <c r="AC54" s="111" t="str">
        <f aca="false">Q54</f>
        <v>Romanian DL</v>
      </c>
      <c r="AD54" s="111" t="str">
        <f aca="false">R54</f>
        <v>Military Press</v>
      </c>
      <c r="AE54" s="111" t="str">
        <f aca="false">S54</f>
        <v>Frontkniebeuge</v>
      </c>
      <c r="AF54" s="111" t="n">
        <f aca="false">T54</f>
        <v>0</v>
      </c>
      <c r="AG54" s="111" t="str">
        <f aca="false">U54</f>
        <v>Hip Thrusts</v>
      </c>
      <c r="AH54" s="111" t="str">
        <f aca="false">V54</f>
        <v>Military Press</v>
      </c>
      <c r="AI54" s="111" t="n">
        <f aca="false">W54</f>
        <v>0</v>
      </c>
      <c r="AJ54" s="0"/>
      <c r="AK54" s="0"/>
      <c r="AL54" s="0"/>
      <c r="AM54" s="0"/>
      <c r="AN54" s="0"/>
      <c r="AO54" s="111" t="str">
        <f aca="false">AC54</f>
        <v>Romanian DL</v>
      </c>
      <c r="AP54" s="111" t="str">
        <f aca="false">AD54</f>
        <v>Military Press</v>
      </c>
      <c r="AQ54" s="111" t="str">
        <f aca="false">AE54</f>
        <v>Frontkniebeuge</v>
      </c>
      <c r="AR54" s="111" t="n">
        <f aca="false">AF54</f>
        <v>0</v>
      </c>
      <c r="AS54" s="111" t="str">
        <f aca="false">AG54</f>
        <v>Hip Thrusts</v>
      </c>
      <c r="AT54" s="111" t="str">
        <f aca="false">AH54</f>
        <v>Military Press</v>
      </c>
      <c r="AU54" s="111" t="n">
        <f aca="false">AI54</f>
        <v>0</v>
      </c>
      <c r="AV54" s="0"/>
      <c r="AW54" s="0"/>
      <c r="AX54" s="0"/>
      <c r="AY54" s="0"/>
      <c r="AZ54" s="0"/>
      <c r="BA54" s="111" t="str">
        <f aca="false">AO54</f>
        <v>Romanian DL</v>
      </c>
      <c r="BB54" s="111" t="str">
        <f aca="false">AP54</f>
        <v>Military Press</v>
      </c>
      <c r="BC54" s="111" t="str">
        <f aca="false">AQ54</f>
        <v>Frontkniebeuge</v>
      </c>
      <c r="BD54" s="111" t="n">
        <f aca="false">AR54</f>
        <v>0</v>
      </c>
      <c r="BE54" s="111" t="str">
        <f aca="false">AS54</f>
        <v>Hip Thrusts</v>
      </c>
      <c r="BF54" s="111" t="str">
        <f aca="false">AT54</f>
        <v>Military Press</v>
      </c>
      <c r="BG54" s="111" t="n">
        <f aca="false">AU54</f>
        <v>0</v>
      </c>
      <c r="BH54" s="0"/>
      <c r="BI54" s="0"/>
      <c r="BJ54" s="0"/>
      <c r="BK54" s="0"/>
      <c r="BL54" s="0"/>
      <c r="BM54" s="111" t="str">
        <f aca="false">BA54</f>
        <v>Romanian DL</v>
      </c>
      <c r="BN54" s="111" t="str">
        <f aca="false">BB54</f>
        <v>Military Press</v>
      </c>
      <c r="BO54" s="111" t="str">
        <f aca="false">BC54</f>
        <v>Frontkniebeuge</v>
      </c>
      <c r="BP54" s="111" t="n">
        <f aca="false">BD54</f>
        <v>0</v>
      </c>
      <c r="BQ54" s="111" t="str">
        <f aca="false">BE54</f>
        <v>Hip Thrusts</v>
      </c>
      <c r="BR54" s="111" t="str">
        <f aca="false">BF54</f>
        <v>Military Press</v>
      </c>
      <c r="BS54" s="111" t="n">
        <f aca="false">BG54</f>
        <v>0</v>
      </c>
      <c r="BT54" s="0"/>
      <c r="BU54" s="0"/>
      <c r="BV54" s="0"/>
      <c r="BW54" s="0"/>
      <c r="BX54" s="0"/>
      <c r="BY54" s="111" t="str">
        <f aca="false">BM54</f>
        <v>Romanian DL</v>
      </c>
      <c r="BZ54" s="111" t="str">
        <f aca="false">BN54</f>
        <v>Military Press</v>
      </c>
      <c r="CA54" s="111" t="str">
        <f aca="false">BO54</f>
        <v>Frontkniebeuge</v>
      </c>
      <c r="CB54" s="111" t="n">
        <f aca="false">BP54</f>
        <v>0</v>
      </c>
      <c r="CC54" s="111" t="str">
        <f aca="false">BQ54</f>
        <v>Hip Thrusts</v>
      </c>
      <c r="CD54" s="111" t="str">
        <f aca="false">BR54</f>
        <v>Military Press</v>
      </c>
      <c r="CE54" s="111" t="n">
        <f aca="false">BS54</f>
        <v>0</v>
      </c>
      <c r="CF54" s="0"/>
      <c r="CG54" s="0"/>
      <c r="CH54" s="22"/>
      <c r="CI54" s="0"/>
    </row>
    <row r="55" customFormat="false" ht="15" hidden="false" customHeight="true" outlineLevel="0" collapsed="false">
      <c r="A55" s="0"/>
      <c r="B55" s="9"/>
      <c r="C55" s="115"/>
      <c r="D55" s="121" t="s">
        <v>17</v>
      </c>
      <c r="E55" s="121" t="s">
        <v>72</v>
      </c>
      <c r="F55" s="122" t="s">
        <v>87</v>
      </c>
      <c r="G55" s="123"/>
      <c r="H55" s="121" t="str">
        <f aca="false">D55</f>
        <v>Belt Squat</v>
      </c>
      <c r="I55" s="121" t="str">
        <f aca="false">E55</f>
        <v>Seal Rows</v>
      </c>
      <c r="J55" s="124"/>
      <c r="K55" s="119"/>
      <c r="L55" s="119"/>
      <c r="M55" s="119"/>
      <c r="N55" s="119"/>
      <c r="O55" s="119"/>
      <c r="P55" s="120"/>
      <c r="Q55" s="111" t="str">
        <f aca="false">D55</f>
        <v>Belt Squat</v>
      </c>
      <c r="R55" s="111" t="str">
        <f aca="false">E55</f>
        <v>Seal Rows</v>
      </c>
      <c r="S55" s="111" t="str">
        <f aca="false">F55</f>
        <v>Schrägbankdrücken</v>
      </c>
      <c r="T55" s="111" t="n">
        <f aca="false">G55</f>
        <v>0</v>
      </c>
      <c r="U55" s="111" t="str">
        <f aca="false">H55</f>
        <v>Belt Squat</v>
      </c>
      <c r="V55" s="111" t="str">
        <f aca="false">I55</f>
        <v>Seal Rows</v>
      </c>
      <c r="W55" s="111" t="n">
        <f aca="false">J55</f>
        <v>0</v>
      </c>
      <c r="X55" s="0"/>
      <c r="Y55" s="0"/>
      <c r="Z55" s="0"/>
      <c r="AA55" s="0"/>
      <c r="AB55" s="0"/>
      <c r="AC55" s="111" t="str">
        <f aca="false">Q55</f>
        <v>Belt Squat</v>
      </c>
      <c r="AD55" s="111" t="str">
        <f aca="false">R55</f>
        <v>Seal Rows</v>
      </c>
      <c r="AE55" s="111" t="str">
        <f aca="false">S55</f>
        <v>Schrägbankdrücken</v>
      </c>
      <c r="AF55" s="111" t="n">
        <f aca="false">T55</f>
        <v>0</v>
      </c>
      <c r="AG55" s="111" t="str">
        <f aca="false">U55</f>
        <v>Belt Squat</v>
      </c>
      <c r="AH55" s="111" t="str">
        <f aca="false">V55</f>
        <v>Seal Rows</v>
      </c>
      <c r="AI55" s="111" t="n">
        <f aca="false">W55</f>
        <v>0</v>
      </c>
      <c r="AJ55" s="0"/>
      <c r="AK55" s="0"/>
      <c r="AL55" s="0"/>
      <c r="AM55" s="0"/>
      <c r="AN55" s="0"/>
      <c r="AO55" s="111" t="str">
        <f aca="false">AC55</f>
        <v>Belt Squat</v>
      </c>
      <c r="AP55" s="111" t="str">
        <f aca="false">AD55</f>
        <v>Seal Rows</v>
      </c>
      <c r="AQ55" s="111" t="str">
        <f aca="false">AE55</f>
        <v>Schrägbankdrücken</v>
      </c>
      <c r="AR55" s="111" t="n">
        <f aca="false">AF55</f>
        <v>0</v>
      </c>
      <c r="AS55" s="111" t="str">
        <f aca="false">AG55</f>
        <v>Belt Squat</v>
      </c>
      <c r="AT55" s="111" t="str">
        <f aca="false">AH55</f>
        <v>Seal Rows</v>
      </c>
      <c r="AU55" s="111" t="n">
        <f aca="false">AI55</f>
        <v>0</v>
      </c>
      <c r="AV55" s="0"/>
      <c r="AW55" s="0"/>
      <c r="AX55" s="0"/>
      <c r="AY55" s="0"/>
      <c r="AZ55" s="0"/>
      <c r="BA55" s="111" t="str">
        <f aca="false">AO55</f>
        <v>Belt Squat</v>
      </c>
      <c r="BB55" s="111" t="str">
        <f aca="false">AP55</f>
        <v>Seal Rows</v>
      </c>
      <c r="BC55" s="111" t="str">
        <f aca="false">AQ55</f>
        <v>Schrägbankdrücken</v>
      </c>
      <c r="BD55" s="111" t="n">
        <f aca="false">AR55</f>
        <v>0</v>
      </c>
      <c r="BE55" s="111" t="str">
        <f aca="false">AS55</f>
        <v>Belt Squat</v>
      </c>
      <c r="BF55" s="111" t="str">
        <f aca="false">AT55</f>
        <v>Seal Rows</v>
      </c>
      <c r="BG55" s="111" t="n">
        <f aca="false">AU55</f>
        <v>0</v>
      </c>
      <c r="BH55" s="0"/>
      <c r="BI55" s="0"/>
      <c r="BJ55" s="0"/>
      <c r="BK55" s="0"/>
      <c r="BL55" s="0"/>
      <c r="BM55" s="111" t="str">
        <f aca="false">BA55</f>
        <v>Belt Squat</v>
      </c>
      <c r="BN55" s="111" t="str">
        <f aca="false">BB55</f>
        <v>Seal Rows</v>
      </c>
      <c r="BO55" s="111" t="str">
        <f aca="false">BC55</f>
        <v>Schrägbankdrücken</v>
      </c>
      <c r="BP55" s="111" t="n">
        <f aca="false">BD55</f>
        <v>0</v>
      </c>
      <c r="BQ55" s="111" t="str">
        <f aca="false">BE55</f>
        <v>Belt Squat</v>
      </c>
      <c r="BR55" s="111" t="str">
        <f aca="false">BF55</f>
        <v>Seal Rows</v>
      </c>
      <c r="BS55" s="111" t="n">
        <f aca="false">BG55</f>
        <v>0</v>
      </c>
      <c r="BT55" s="0"/>
      <c r="BU55" s="0"/>
      <c r="BV55" s="0"/>
      <c r="BW55" s="0"/>
      <c r="BX55" s="0"/>
      <c r="BY55" s="111" t="str">
        <f aca="false">BM55</f>
        <v>Belt Squat</v>
      </c>
      <c r="BZ55" s="111" t="str">
        <f aca="false">BN55</f>
        <v>Seal Rows</v>
      </c>
      <c r="CA55" s="111" t="str">
        <f aca="false">BO55</f>
        <v>Schrägbankdrücken</v>
      </c>
      <c r="CB55" s="111" t="n">
        <f aca="false">BP55</f>
        <v>0</v>
      </c>
      <c r="CC55" s="111" t="str">
        <f aca="false">BQ55</f>
        <v>Belt Squat</v>
      </c>
      <c r="CD55" s="111" t="str">
        <f aca="false">BR55</f>
        <v>Seal Rows</v>
      </c>
      <c r="CE55" s="111" t="n">
        <f aca="false">BS55</f>
        <v>0</v>
      </c>
      <c r="CF55" s="0"/>
      <c r="CG55" s="0"/>
      <c r="CH55" s="0"/>
      <c r="CI55" s="0"/>
    </row>
    <row r="56" customFormat="false" ht="15" hidden="false" customHeight="true" outlineLevel="0" collapsed="false">
      <c r="A56" s="0"/>
      <c r="B56" s="9"/>
      <c r="C56" s="125"/>
      <c r="D56" s="126" t="s">
        <v>24</v>
      </c>
      <c r="E56" s="126" t="s">
        <v>88</v>
      </c>
      <c r="F56" s="126" t="s">
        <v>89</v>
      </c>
      <c r="G56" s="127"/>
      <c r="H56" s="126" t="str">
        <f aca="false">D56</f>
        <v>Brustabgestütztes Seitheben</v>
      </c>
      <c r="I56" s="126" t="s">
        <v>90</v>
      </c>
      <c r="J56" s="118"/>
      <c r="K56" s="119"/>
      <c r="L56" s="119"/>
      <c r="M56" s="119"/>
      <c r="N56" s="119"/>
      <c r="O56" s="119"/>
      <c r="P56" s="120"/>
      <c r="Q56" s="111" t="str">
        <f aca="false">D56</f>
        <v>Brustabgestütztes Seitheben</v>
      </c>
      <c r="R56" s="111" t="str">
        <f aca="false">E56</f>
        <v>Klimmzüge mit ZG - OG</v>
      </c>
      <c r="S56" s="111" t="str">
        <f aca="false">F56</f>
        <v>Beinbeuger, sitzend</v>
      </c>
      <c r="T56" s="111" t="n">
        <f aca="false">G56</f>
        <v>0</v>
      </c>
      <c r="U56" s="111" t="str">
        <f aca="false">H56</f>
        <v>Brustabgestütztes Seitheben</v>
      </c>
      <c r="V56" s="111" t="str">
        <f aca="false">I56</f>
        <v>Klimmzüge mit BW - UG</v>
      </c>
      <c r="W56" s="111" t="n">
        <f aca="false">J56</f>
        <v>0</v>
      </c>
      <c r="X56" s="0"/>
      <c r="Y56" s="0"/>
      <c r="Z56" s="0"/>
      <c r="AA56" s="0"/>
      <c r="AB56" s="0"/>
      <c r="AC56" s="111" t="str">
        <f aca="false">Q56</f>
        <v>Brustabgestütztes Seitheben</v>
      </c>
      <c r="AD56" s="111" t="str">
        <f aca="false">R56</f>
        <v>Klimmzüge mit ZG - OG</v>
      </c>
      <c r="AE56" s="111" t="str">
        <f aca="false">S56</f>
        <v>Beinbeuger, sitzend</v>
      </c>
      <c r="AF56" s="111" t="n">
        <f aca="false">T56</f>
        <v>0</v>
      </c>
      <c r="AG56" s="111" t="str">
        <f aca="false">U56</f>
        <v>Brustabgestütztes Seitheben</v>
      </c>
      <c r="AH56" s="111" t="str">
        <f aca="false">V56</f>
        <v>Klimmzüge mit BW - UG</v>
      </c>
      <c r="AI56" s="111" t="n">
        <f aca="false">W56</f>
        <v>0</v>
      </c>
      <c r="AJ56" s="0"/>
      <c r="AK56" s="0"/>
      <c r="AL56" s="0"/>
      <c r="AM56" s="0"/>
      <c r="AN56" s="0"/>
      <c r="AO56" s="111" t="str">
        <f aca="false">AC56</f>
        <v>Brustabgestütztes Seitheben</v>
      </c>
      <c r="AP56" s="111" t="str">
        <f aca="false">AD56</f>
        <v>Klimmzüge mit ZG - OG</v>
      </c>
      <c r="AQ56" s="111" t="str">
        <f aca="false">AE56</f>
        <v>Beinbeuger, sitzend</v>
      </c>
      <c r="AR56" s="111" t="n">
        <f aca="false">AF56</f>
        <v>0</v>
      </c>
      <c r="AS56" s="111" t="str">
        <f aca="false">AG56</f>
        <v>Brustabgestütztes Seitheben</v>
      </c>
      <c r="AT56" s="111" t="str">
        <f aca="false">AH56</f>
        <v>Klimmzüge mit BW - UG</v>
      </c>
      <c r="AU56" s="111" t="n">
        <f aca="false">AI56</f>
        <v>0</v>
      </c>
      <c r="AV56" s="0"/>
      <c r="AW56" s="0"/>
      <c r="AX56" s="0"/>
      <c r="AY56" s="0"/>
      <c r="AZ56" s="0"/>
      <c r="BA56" s="111" t="str">
        <f aca="false">AO56</f>
        <v>Brustabgestütztes Seitheben</v>
      </c>
      <c r="BB56" s="111" t="str">
        <f aca="false">AP56</f>
        <v>Klimmzüge mit ZG - OG</v>
      </c>
      <c r="BC56" s="111" t="str">
        <f aca="false">AQ56</f>
        <v>Beinbeuger, sitzend</v>
      </c>
      <c r="BD56" s="111" t="n">
        <f aca="false">AR56</f>
        <v>0</v>
      </c>
      <c r="BE56" s="111" t="str">
        <f aca="false">AS56</f>
        <v>Brustabgestütztes Seitheben</v>
      </c>
      <c r="BF56" s="111" t="str">
        <f aca="false">AT56</f>
        <v>Klimmzüge mit BW - UG</v>
      </c>
      <c r="BG56" s="111" t="n">
        <f aca="false">AU56</f>
        <v>0</v>
      </c>
      <c r="BH56" s="0"/>
      <c r="BI56" s="0"/>
      <c r="BJ56" s="0"/>
      <c r="BK56" s="0"/>
      <c r="BL56" s="0"/>
      <c r="BM56" s="111" t="str">
        <f aca="false">BA56</f>
        <v>Brustabgestütztes Seitheben</v>
      </c>
      <c r="BN56" s="111" t="str">
        <f aca="false">BB56</f>
        <v>Klimmzüge mit ZG - OG</v>
      </c>
      <c r="BO56" s="111" t="str">
        <f aca="false">BC56</f>
        <v>Beinbeuger, sitzend</v>
      </c>
      <c r="BP56" s="111" t="n">
        <f aca="false">BD56</f>
        <v>0</v>
      </c>
      <c r="BQ56" s="111" t="str">
        <f aca="false">BE56</f>
        <v>Brustabgestütztes Seitheben</v>
      </c>
      <c r="BR56" s="111" t="str">
        <f aca="false">BF56</f>
        <v>Klimmzüge mit BW - UG</v>
      </c>
      <c r="BS56" s="111" t="n">
        <f aca="false">BG56</f>
        <v>0</v>
      </c>
      <c r="BT56" s="0"/>
      <c r="BU56" s="0"/>
      <c r="BV56" s="0"/>
      <c r="BW56" s="0"/>
      <c r="BX56" s="0"/>
      <c r="BY56" s="111" t="str">
        <f aca="false">BM56</f>
        <v>Brustabgestütztes Seitheben</v>
      </c>
      <c r="BZ56" s="111" t="str">
        <f aca="false">BN56</f>
        <v>Klimmzüge mit ZG - OG</v>
      </c>
      <c r="CA56" s="111" t="str">
        <f aca="false">BO56</f>
        <v>Beinbeuger, sitzend</v>
      </c>
      <c r="CB56" s="111" t="n">
        <f aca="false">BP56</f>
        <v>0</v>
      </c>
      <c r="CC56" s="111" t="str">
        <f aca="false">BQ56</f>
        <v>Brustabgestütztes Seitheben</v>
      </c>
      <c r="CD56" s="111" t="str">
        <f aca="false">BR56</f>
        <v>Klimmzüge mit BW - UG</v>
      </c>
      <c r="CE56" s="111" t="n">
        <f aca="false">BS56</f>
        <v>0</v>
      </c>
      <c r="CF56" s="0"/>
      <c r="CG56" s="18" t="s">
        <v>91</v>
      </c>
      <c r="CH56" s="18" t="s">
        <v>92</v>
      </c>
      <c r="CI56" s="0"/>
    </row>
    <row r="57" customFormat="false" ht="15" hidden="false" customHeight="true" outlineLevel="0" collapsed="false">
      <c r="A57" s="0"/>
      <c r="B57" s="9"/>
      <c r="C57" s="125"/>
      <c r="D57" s="126" t="s">
        <v>32</v>
      </c>
      <c r="E57" s="126" t="s">
        <v>93</v>
      </c>
      <c r="F57" s="127"/>
      <c r="G57" s="128"/>
      <c r="H57" s="126" t="str">
        <f aca="false">D57</f>
        <v>Facepulls</v>
      </c>
      <c r="I57" s="126" t="str">
        <f aca="false">E57</f>
        <v>SZ Curls</v>
      </c>
      <c r="J57" s="124"/>
      <c r="K57" s="119"/>
      <c r="L57" s="119"/>
      <c r="M57" s="119"/>
      <c r="N57" s="119"/>
      <c r="O57" s="119"/>
      <c r="P57" s="120"/>
      <c r="Q57" s="111" t="str">
        <f aca="false">D57</f>
        <v>Facepulls</v>
      </c>
      <c r="R57" s="111" t="str">
        <f aca="false">E57</f>
        <v>SZ Curls</v>
      </c>
      <c r="S57" s="111" t="n">
        <f aca="false">F57</f>
        <v>0</v>
      </c>
      <c r="T57" s="111" t="n">
        <f aca="false">G57</f>
        <v>0</v>
      </c>
      <c r="U57" s="111" t="str">
        <f aca="false">H57</f>
        <v>Facepulls</v>
      </c>
      <c r="V57" s="111" t="str">
        <f aca="false">I57</f>
        <v>SZ Curls</v>
      </c>
      <c r="W57" s="111" t="n">
        <f aca="false">J57</f>
        <v>0</v>
      </c>
      <c r="X57" s="0"/>
      <c r="Y57" s="0"/>
      <c r="Z57" s="0"/>
      <c r="AA57" s="0"/>
      <c r="AB57" s="0"/>
      <c r="AC57" s="111" t="str">
        <f aca="false">Q57</f>
        <v>Facepulls</v>
      </c>
      <c r="AD57" s="111" t="str">
        <f aca="false">R57</f>
        <v>SZ Curls</v>
      </c>
      <c r="AE57" s="111" t="n">
        <f aca="false">S57</f>
        <v>0</v>
      </c>
      <c r="AF57" s="111" t="n">
        <f aca="false">T57</f>
        <v>0</v>
      </c>
      <c r="AG57" s="111" t="str">
        <f aca="false">U57</f>
        <v>Facepulls</v>
      </c>
      <c r="AH57" s="111" t="str">
        <f aca="false">V57</f>
        <v>SZ Curls</v>
      </c>
      <c r="AI57" s="111" t="n">
        <f aca="false">W57</f>
        <v>0</v>
      </c>
      <c r="AJ57" s="0"/>
      <c r="AK57" s="0"/>
      <c r="AL57" s="0"/>
      <c r="AM57" s="0"/>
      <c r="AN57" s="0"/>
      <c r="AO57" s="111" t="str">
        <f aca="false">AC57</f>
        <v>Facepulls</v>
      </c>
      <c r="AP57" s="111" t="str">
        <f aca="false">AD57</f>
        <v>SZ Curls</v>
      </c>
      <c r="AQ57" s="111" t="n">
        <f aca="false">AE57</f>
        <v>0</v>
      </c>
      <c r="AR57" s="111" t="n">
        <f aca="false">AF57</f>
        <v>0</v>
      </c>
      <c r="AS57" s="111" t="str">
        <f aca="false">AG57</f>
        <v>Facepulls</v>
      </c>
      <c r="AT57" s="111" t="str">
        <f aca="false">AH57</f>
        <v>SZ Curls</v>
      </c>
      <c r="AU57" s="111" t="n">
        <f aca="false">AI57</f>
        <v>0</v>
      </c>
      <c r="AV57" s="0"/>
      <c r="AW57" s="0"/>
      <c r="AX57" s="0"/>
      <c r="AY57" s="0"/>
      <c r="AZ57" s="0"/>
      <c r="BA57" s="111" t="str">
        <f aca="false">AO57</f>
        <v>Facepulls</v>
      </c>
      <c r="BB57" s="111" t="str">
        <f aca="false">AP57</f>
        <v>SZ Curls</v>
      </c>
      <c r="BC57" s="111" t="n">
        <f aca="false">AQ57</f>
        <v>0</v>
      </c>
      <c r="BD57" s="111" t="n">
        <f aca="false">AR57</f>
        <v>0</v>
      </c>
      <c r="BE57" s="111" t="str">
        <f aca="false">AS57</f>
        <v>Facepulls</v>
      </c>
      <c r="BF57" s="111" t="str">
        <f aca="false">AT57</f>
        <v>SZ Curls</v>
      </c>
      <c r="BG57" s="111" t="n">
        <f aca="false">AU57</f>
        <v>0</v>
      </c>
      <c r="BH57" s="0"/>
      <c r="BI57" s="0"/>
      <c r="BJ57" s="0"/>
      <c r="BK57" s="0"/>
      <c r="BL57" s="0"/>
      <c r="BM57" s="111" t="str">
        <f aca="false">BA57</f>
        <v>Facepulls</v>
      </c>
      <c r="BN57" s="111" t="str">
        <f aca="false">BB57</f>
        <v>SZ Curls</v>
      </c>
      <c r="BO57" s="111" t="n">
        <f aca="false">BC57</f>
        <v>0</v>
      </c>
      <c r="BP57" s="111" t="n">
        <f aca="false">BD57</f>
        <v>0</v>
      </c>
      <c r="BQ57" s="111" t="str">
        <f aca="false">BE57</f>
        <v>Facepulls</v>
      </c>
      <c r="BR57" s="111" t="str">
        <f aca="false">BF57</f>
        <v>SZ Curls</v>
      </c>
      <c r="BS57" s="111" t="n">
        <f aca="false">BG57</f>
        <v>0</v>
      </c>
      <c r="BT57" s="0"/>
      <c r="BU57" s="0"/>
      <c r="BV57" s="0"/>
      <c r="BW57" s="0"/>
      <c r="BX57" s="0"/>
      <c r="BY57" s="111" t="str">
        <f aca="false">BM57</f>
        <v>Facepulls</v>
      </c>
      <c r="BZ57" s="111" t="str">
        <f aca="false">BN57</f>
        <v>SZ Curls</v>
      </c>
      <c r="CA57" s="111" t="n">
        <f aca="false">BO57</f>
        <v>0</v>
      </c>
      <c r="CB57" s="111" t="n">
        <f aca="false">BP57</f>
        <v>0</v>
      </c>
      <c r="CC57" s="111" t="str">
        <f aca="false">BQ57</f>
        <v>Facepulls</v>
      </c>
      <c r="CD57" s="111" t="str">
        <f aca="false">BR57</f>
        <v>SZ Curls</v>
      </c>
      <c r="CE57" s="111" t="n">
        <f aca="false">BS57</f>
        <v>0</v>
      </c>
      <c r="CF57" s="0"/>
      <c r="CG57" s="22" t="s">
        <v>94</v>
      </c>
      <c r="CH57" s="22" t="s">
        <v>95</v>
      </c>
      <c r="CI57" s="0"/>
    </row>
    <row r="58" customFormat="false" ht="15" hidden="false" customHeight="true" outlineLevel="0" collapsed="false">
      <c r="A58" s="0"/>
      <c r="B58" s="9"/>
      <c r="C58" s="125"/>
      <c r="D58" s="126"/>
      <c r="E58" s="126" t="s">
        <v>96</v>
      </c>
      <c r="F58" s="127"/>
      <c r="G58" s="127"/>
      <c r="H58" s="126"/>
      <c r="I58" s="126" t="s">
        <v>97</v>
      </c>
      <c r="J58" s="118"/>
      <c r="K58" s="119"/>
      <c r="L58" s="119"/>
      <c r="M58" s="119"/>
      <c r="N58" s="119"/>
      <c r="O58" s="119"/>
      <c r="P58" s="120"/>
      <c r="Q58" s="111" t="n">
        <f aca="false">D58</f>
        <v>0</v>
      </c>
      <c r="R58" s="111" t="str">
        <f aca="false">E58</f>
        <v>Überkopfstrecken - Kabel </v>
      </c>
      <c r="S58" s="111" t="n">
        <f aca="false">F58</f>
        <v>0</v>
      </c>
      <c r="T58" s="111" t="n">
        <f aca="false">G58</f>
        <v>0</v>
      </c>
      <c r="U58" s="111" t="n">
        <f aca="false">H58</f>
        <v>0</v>
      </c>
      <c r="V58" s="111" t="str">
        <f aca="false">I58</f>
        <v>Rolling Extensions</v>
      </c>
      <c r="W58" s="111" t="n">
        <f aca="false">J58</f>
        <v>0</v>
      </c>
      <c r="X58" s="0"/>
      <c r="Y58" s="0"/>
      <c r="Z58" s="0"/>
      <c r="AA58" s="0"/>
      <c r="AB58" s="0"/>
      <c r="AC58" s="111" t="n">
        <f aca="false">Q58</f>
        <v>0</v>
      </c>
      <c r="AD58" s="111" t="str">
        <f aca="false">R58</f>
        <v>Überkopfstrecken - Kabel </v>
      </c>
      <c r="AE58" s="111" t="n">
        <f aca="false">S58</f>
        <v>0</v>
      </c>
      <c r="AF58" s="111" t="n">
        <f aca="false">T58</f>
        <v>0</v>
      </c>
      <c r="AG58" s="111" t="n">
        <f aca="false">U58</f>
        <v>0</v>
      </c>
      <c r="AH58" s="111" t="str">
        <f aca="false">V58</f>
        <v>Rolling Extensions</v>
      </c>
      <c r="AI58" s="111" t="n">
        <f aca="false">W58</f>
        <v>0</v>
      </c>
      <c r="AJ58" s="0"/>
      <c r="AK58" s="0"/>
      <c r="AL58" s="0"/>
      <c r="AM58" s="0"/>
      <c r="AN58" s="0"/>
      <c r="AO58" s="111" t="n">
        <f aca="false">AC58</f>
        <v>0</v>
      </c>
      <c r="AP58" s="111" t="str">
        <f aca="false">AD58</f>
        <v>Überkopfstrecken - Kabel </v>
      </c>
      <c r="AQ58" s="111" t="n">
        <f aca="false">AE58</f>
        <v>0</v>
      </c>
      <c r="AR58" s="111" t="n">
        <f aca="false">AF58</f>
        <v>0</v>
      </c>
      <c r="AS58" s="111" t="n">
        <f aca="false">AG58</f>
        <v>0</v>
      </c>
      <c r="AT58" s="111" t="str">
        <f aca="false">AH58</f>
        <v>Rolling Extensions</v>
      </c>
      <c r="AU58" s="111" t="n">
        <f aca="false">AI58</f>
        <v>0</v>
      </c>
      <c r="AV58" s="0"/>
      <c r="AW58" s="0"/>
      <c r="AX58" s="0"/>
      <c r="AY58" s="0"/>
      <c r="AZ58" s="0"/>
      <c r="BA58" s="111" t="n">
        <f aca="false">AO58</f>
        <v>0</v>
      </c>
      <c r="BB58" s="111" t="str">
        <f aca="false">AP58</f>
        <v>Überkopfstrecken - Kabel </v>
      </c>
      <c r="BC58" s="111" t="n">
        <f aca="false">AQ58</f>
        <v>0</v>
      </c>
      <c r="BD58" s="111" t="n">
        <f aca="false">AR58</f>
        <v>0</v>
      </c>
      <c r="BE58" s="111" t="n">
        <f aca="false">AS58</f>
        <v>0</v>
      </c>
      <c r="BF58" s="111" t="str">
        <f aca="false">AT58</f>
        <v>Rolling Extensions</v>
      </c>
      <c r="BG58" s="111" t="n">
        <f aca="false">AU58</f>
        <v>0</v>
      </c>
      <c r="BH58" s="0"/>
      <c r="BI58" s="0"/>
      <c r="BJ58" s="0"/>
      <c r="BK58" s="0"/>
      <c r="BL58" s="0"/>
      <c r="BM58" s="111" t="n">
        <f aca="false">BA58</f>
        <v>0</v>
      </c>
      <c r="BN58" s="111" t="str">
        <f aca="false">BB58</f>
        <v>Überkopfstrecken - Kabel </v>
      </c>
      <c r="BO58" s="111" t="n">
        <f aca="false">BC58</f>
        <v>0</v>
      </c>
      <c r="BP58" s="111" t="n">
        <f aca="false">BD58</f>
        <v>0</v>
      </c>
      <c r="BQ58" s="111" t="n">
        <f aca="false">BE58</f>
        <v>0</v>
      </c>
      <c r="BR58" s="111" t="str">
        <f aca="false">BF58</f>
        <v>Rolling Extensions</v>
      </c>
      <c r="BS58" s="111" t="n">
        <f aca="false">BG58</f>
        <v>0</v>
      </c>
      <c r="BT58" s="0"/>
      <c r="BU58" s="0"/>
      <c r="BV58" s="0"/>
      <c r="BW58" s="0"/>
      <c r="BX58" s="0"/>
      <c r="BY58" s="111" t="n">
        <f aca="false">BM58</f>
        <v>0</v>
      </c>
      <c r="BZ58" s="111" t="str">
        <f aca="false">BN58</f>
        <v>Überkopfstrecken - Kabel </v>
      </c>
      <c r="CA58" s="111" t="n">
        <f aca="false">BO58</f>
        <v>0</v>
      </c>
      <c r="CB58" s="111" t="n">
        <f aca="false">BP58</f>
        <v>0</v>
      </c>
      <c r="CC58" s="111" t="n">
        <f aca="false">BQ58</f>
        <v>0</v>
      </c>
      <c r="CD58" s="111" t="str">
        <f aca="false">BR58</f>
        <v>Rolling Extensions</v>
      </c>
      <c r="CE58" s="111" t="n">
        <f aca="false">BS58</f>
        <v>0</v>
      </c>
      <c r="CF58" s="0"/>
      <c r="CG58" s="22" t="s">
        <v>98</v>
      </c>
      <c r="CH58" s="22" t="s">
        <v>90</v>
      </c>
      <c r="CI58" s="0"/>
    </row>
    <row r="59" customFormat="false" ht="15" hidden="false" customHeight="true" outlineLevel="0" collapsed="false">
      <c r="A59" s="0"/>
      <c r="B59" s="9"/>
      <c r="C59" s="129"/>
      <c r="D59" s="130"/>
      <c r="E59" s="126" t="s">
        <v>99</v>
      </c>
      <c r="F59" s="127"/>
      <c r="G59" s="127"/>
      <c r="H59" s="127"/>
      <c r="I59" s="126" t="s">
        <v>100</v>
      </c>
      <c r="J59" s="118"/>
      <c r="K59" s="119"/>
      <c r="L59" s="119"/>
      <c r="M59" s="119"/>
      <c r="N59" s="119"/>
      <c r="O59" s="119"/>
      <c r="P59" s="120"/>
      <c r="Q59" s="111" t="n">
        <f aca="false">D59</f>
        <v>0</v>
      </c>
      <c r="R59" s="111" t="str">
        <f aca="false">E59</f>
        <v>Wadenheben stehend - Maschine</v>
      </c>
      <c r="S59" s="111" t="n">
        <f aca="false">F59</f>
        <v>0</v>
      </c>
      <c r="T59" s="111" t="n">
        <f aca="false">G59</f>
        <v>0</v>
      </c>
      <c r="U59" s="111" t="n">
        <f aca="false">H59</f>
        <v>0</v>
      </c>
      <c r="V59" s="111" t="str">
        <f aca="false">I59</f>
        <v>Wadenheben sitzend - Maschine</v>
      </c>
      <c r="W59" s="111" t="n">
        <f aca="false">J59</f>
        <v>0</v>
      </c>
      <c r="X59" s="0"/>
      <c r="Y59" s="0"/>
      <c r="Z59" s="0"/>
      <c r="AA59" s="0"/>
      <c r="AB59" s="0"/>
      <c r="AC59" s="111" t="n">
        <f aca="false">Q59</f>
        <v>0</v>
      </c>
      <c r="AD59" s="111" t="str">
        <f aca="false">R59</f>
        <v>Wadenheben stehend - Maschine</v>
      </c>
      <c r="AE59" s="111" t="n">
        <f aca="false">S59</f>
        <v>0</v>
      </c>
      <c r="AF59" s="111" t="n">
        <f aca="false">T59</f>
        <v>0</v>
      </c>
      <c r="AG59" s="111" t="n">
        <f aca="false">U59</f>
        <v>0</v>
      </c>
      <c r="AH59" s="111" t="str">
        <f aca="false">V59</f>
        <v>Wadenheben sitzend - Maschine</v>
      </c>
      <c r="AI59" s="111" t="n">
        <f aca="false">W59</f>
        <v>0</v>
      </c>
      <c r="AJ59" s="0"/>
      <c r="AK59" s="0"/>
      <c r="AL59" s="0"/>
      <c r="AM59" s="0"/>
      <c r="AN59" s="0"/>
      <c r="AO59" s="111" t="n">
        <f aca="false">AC59</f>
        <v>0</v>
      </c>
      <c r="AP59" s="111" t="str">
        <f aca="false">AD59</f>
        <v>Wadenheben stehend - Maschine</v>
      </c>
      <c r="AQ59" s="111" t="n">
        <f aca="false">AE59</f>
        <v>0</v>
      </c>
      <c r="AR59" s="111" t="n">
        <f aca="false">AF59</f>
        <v>0</v>
      </c>
      <c r="AS59" s="111" t="n">
        <f aca="false">AG59</f>
        <v>0</v>
      </c>
      <c r="AT59" s="111" t="str">
        <f aca="false">AH59</f>
        <v>Wadenheben sitzend - Maschine</v>
      </c>
      <c r="AU59" s="111" t="n">
        <f aca="false">AI59</f>
        <v>0</v>
      </c>
      <c r="AV59" s="0"/>
      <c r="AW59" s="0"/>
      <c r="AX59" s="0"/>
      <c r="AY59" s="0"/>
      <c r="AZ59" s="0"/>
      <c r="BA59" s="111" t="n">
        <f aca="false">AO59</f>
        <v>0</v>
      </c>
      <c r="BB59" s="111" t="str">
        <f aca="false">AP59</f>
        <v>Wadenheben stehend - Maschine</v>
      </c>
      <c r="BC59" s="111" t="n">
        <f aca="false">AQ59</f>
        <v>0</v>
      </c>
      <c r="BD59" s="111" t="n">
        <f aca="false">AR59</f>
        <v>0</v>
      </c>
      <c r="BE59" s="111" t="n">
        <f aca="false">AS59</f>
        <v>0</v>
      </c>
      <c r="BF59" s="111" t="str">
        <f aca="false">AT59</f>
        <v>Wadenheben sitzend - Maschine</v>
      </c>
      <c r="BG59" s="111" t="n">
        <f aca="false">AU59</f>
        <v>0</v>
      </c>
      <c r="BH59" s="0"/>
      <c r="BI59" s="0"/>
      <c r="BJ59" s="0"/>
      <c r="BK59" s="0"/>
      <c r="BL59" s="0"/>
      <c r="BM59" s="111" t="n">
        <f aca="false">BA59</f>
        <v>0</v>
      </c>
      <c r="BN59" s="111" t="str">
        <f aca="false">BB59</f>
        <v>Wadenheben stehend - Maschine</v>
      </c>
      <c r="BO59" s="111" t="n">
        <f aca="false">BC59</f>
        <v>0</v>
      </c>
      <c r="BP59" s="111" t="n">
        <f aca="false">BD59</f>
        <v>0</v>
      </c>
      <c r="BQ59" s="111" t="n">
        <f aca="false">BE59</f>
        <v>0</v>
      </c>
      <c r="BR59" s="111" t="str">
        <f aca="false">BF59</f>
        <v>Wadenheben sitzend - Maschine</v>
      </c>
      <c r="BS59" s="111" t="n">
        <f aca="false">BG59</f>
        <v>0</v>
      </c>
      <c r="BT59" s="0"/>
      <c r="BU59" s="0"/>
      <c r="BV59" s="0"/>
      <c r="BW59" s="0"/>
      <c r="BX59" s="0"/>
      <c r="BY59" s="111" t="n">
        <f aca="false">BM59</f>
        <v>0</v>
      </c>
      <c r="BZ59" s="111" t="str">
        <f aca="false">BN59</f>
        <v>Wadenheben stehend - Maschine</v>
      </c>
      <c r="CA59" s="111" t="n">
        <f aca="false">BO59</f>
        <v>0</v>
      </c>
      <c r="CB59" s="111" t="n">
        <f aca="false">BP59</f>
        <v>0</v>
      </c>
      <c r="CC59" s="111" t="n">
        <f aca="false">BQ59</f>
        <v>0</v>
      </c>
      <c r="CD59" s="111" t="str">
        <f aca="false">BR59</f>
        <v>Wadenheben sitzend - Maschine</v>
      </c>
      <c r="CE59" s="111" t="n">
        <f aca="false">BS59</f>
        <v>0</v>
      </c>
      <c r="CF59" s="0"/>
      <c r="CG59" s="22" t="s">
        <v>88</v>
      </c>
      <c r="CH59" s="22" t="s">
        <v>101</v>
      </c>
      <c r="CI59" s="0"/>
    </row>
    <row r="60" customFormat="false" ht="15" hidden="false" customHeight="true" outlineLevel="0" collapsed="false">
      <c r="A60" s="0"/>
      <c r="B60" s="9"/>
      <c r="C60" s="129"/>
      <c r="D60" s="131"/>
      <c r="E60" s="132"/>
      <c r="F60" s="132"/>
      <c r="G60" s="132"/>
      <c r="H60" s="132"/>
      <c r="I60" s="132"/>
      <c r="J60" s="133"/>
      <c r="K60" s="119"/>
      <c r="L60" s="119"/>
      <c r="M60" s="119"/>
      <c r="N60" s="119"/>
      <c r="O60" s="119"/>
      <c r="P60" s="120"/>
      <c r="Q60" s="111" t="n">
        <f aca="false">D60</f>
        <v>0</v>
      </c>
      <c r="R60" s="111" t="n">
        <f aca="false">E60</f>
        <v>0</v>
      </c>
      <c r="S60" s="111" t="n">
        <f aca="false">F60</f>
        <v>0</v>
      </c>
      <c r="T60" s="111" t="n">
        <f aca="false">G60</f>
        <v>0</v>
      </c>
      <c r="U60" s="111" t="n">
        <f aca="false">H60</f>
        <v>0</v>
      </c>
      <c r="V60" s="111" t="n">
        <f aca="false">I60</f>
        <v>0</v>
      </c>
      <c r="W60" s="111" t="n">
        <f aca="false">J60</f>
        <v>0</v>
      </c>
      <c r="X60" s="0"/>
      <c r="Y60" s="0"/>
      <c r="Z60" s="0"/>
      <c r="AA60" s="0"/>
      <c r="AB60" s="0"/>
      <c r="AC60" s="111" t="n">
        <f aca="false">Q60</f>
        <v>0</v>
      </c>
      <c r="AD60" s="111" t="n">
        <f aca="false">R60</f>
        <v>0</v>
      </c>
      <c r="AE60" s="111" t="n">
        <f aca="false">S60</f>
        <v>0</v>
      </c>
      <c r="AF60" s="111" t="n">
        <f aca="false">T60</f>
        <v>0</v>
      </c>
      <c r="AG60" s="111" t="n">
        <f aca="false">U60</f>
        <v>0</v>
      </c>
      <c r="AH60" s="111" t="n">
        <f aca="false">V60</f>
        <v>0</v>
      </c>
      <c r="AI60" s="111" t="n">
        <f aca="false">W60</f>
        <v>0</v>
      </c>
      <c r="AJ60" s="0"/>
      <c r="AK60" s="0"/>
      <c r="AL60" s="0"/>
      <c r="AM60" s="0"/>
      <c r="AN60" s="0"/>
      <c r="AO60" s="111" t="n">
        <f aca="false">AC60</f>
        <v>0</v>
      </c>
      <c r="AP60" s="111" t="n">
        <f aca="false">AD60</f>
        <v>0</v>
      </c>
      <c r="AQ60" s="111" t="n">
        <f aca="false">AE60</f>
        <v>0</v>
      </c>
      <c r="AR60" s="111" t="n">
        <f aca="false">AF60</f>
        <v>0</v>
      </c>
      <c r="AS60" s="111" t="n">
        <f aca="false">AG60</f>
        <v>0</v>
      </c>
      <c r="AT60" s="111" t="n">
        <f aca="false">AH60</f>
        <v>0</v>
      </c>
      <c r="AU60" s="111" t="n">
        <f aca="false">AI60</f>
        <v>0</v>
      </c>
      <c r="AV60" s="0"/>
      <c r="AW60" s="0"/>
      <c r="AX60" s="0"/>
      <c r="AY60" s="0"/>
      <c r="AZ60" s="0"/>
      <c r="BA60" s="111" t="n">
        <f aca="false">AO60</f>
        <v>0</v>
      </c>
      <c r="BB60" s="111" t="n">
        <f aca="false">AP60</f>
        <v>0</v>
      </c>
      <c r="BC60" s="111" t="n">
        <f aca="false">AQ60</f>
        <v>0</v>
      </c>
      <c r="BD60" s="111" t="n">
        <f aca="false">AR60</f>
        <v>0</v>
      </c>
      <c r="BE60" s="111" t="n">
        <f aca="false">AS60</f>
        <v>0</v>
      </c>
      <c r="BF60" s="111" t="n">
        <f aca="false">AT60</f>
        <v>0</v>
      </c>
      <c r="BG60" s="111" t="n">
        <f aca="false">AU60</f>
        <v>0</v>
      </c>
      <c r="BH60" s="0"/>
      <c r="BI60" s="0"/>
      <c r="BJ60" s="0"/>
      <c r="BK60" s="0"/>
      <c r="BL60" s="0"/>
      <c r="BM60" s="111" t="n">
        <f aca="false">BA60</f>
        <v>0</v>
      </c>
      <c r="BN60" s="111" t="n">
        <f aca="false">BB60</f>
        <v>0</v>
      </c>
      <c r="BO60" s="111" t="n">
        <f aca="false">BC60</f>
        <v>0</v>
      </c>
      <c r="BP60" s="111" t="n">
        <f aca="false">BD60</f>
        <v>0</v>
      </c>
      <c r="BQ60" s="111" t="n">
        <f aca="false">BE60</f>
        <v>0</v>
      </c>
      <c r="BR60" s="111" t="n">
        <f aca="false">BF60</f>
        <v>0</v>
      </c>
      <c r="BS60" s="111" t="n">
        <f aca="false">BG60</f>
        <v>0</v>
      </c>
      <c r="BT60" s="0"/>
      <c r="BU60" s="0"/>
      <c r="BV60" s="0"/>
      <c r="BW60" s="0"/>
      <c r="BX60" s="0"/>
      <c r="BY60" s="111" t="n">
        <f aca="false">BM60</f>
        <v>0</v>
      </c>
      <c r="BZ60" s="111" t="n">
        <f aca="false">BN60</f>
        <v>0</v>
      </c>
      <c r="CA60" s="111" t="n">
        <f aca="false">BO60</f>
        <v>0</v>
      </c>
      <c r="CB60" s="111" t="n">
        <f aca="false">BP60</f>
        <v>0</v>
      </c>
      <c r="CC60" s="111" t="n">
        <f aca="false">BQ60</f>
        <v>0</v>
      </c>
      <c r="CD60" s="111" t="n">
        <f aca="false">BR60</f>
        <v>0</v>
      </c>
      <c r="CE60" s="111" t="n">
        <f aca="false">BS60</f>
        <v>0</v>
      </c>
      <c r="CF60" s="0"/>
      <c r="CG60" s="22" t="s">
        <v>102</v>
      </c>
      <c r="CH60" s="22" t="s">
        <v>102</v>
      </c>
      <c r="CI60" s="0"/>
    </row>
    <row r="61" customFormat="false" ht="15" hidden="false" customHeight="true" outlineLevel="0" collapsed="false">
      <c r="A61" s="0"/>
      <c r="B61" s="134"/>
      <c r="C61" s="135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7"/>
      <c r="P61" s="138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22" t="s">
        <v>103</v>
      </c>
      <c r="CH61" s="22" t="s">
        <v>103</v>
      </c>
      <c r="CI61" s="0"/>
    </row>
    <row r="62" customFormat="false" ht="15" hidden="false" customHeight="true" outlineLevel="0" collapsed="false">
      <c r="A62" s="0"/>
      <c r="B62" s="7"/>
      <c r="C62" s="139"/>
      <c r="D62" s="30"/>
      <c r="E62" s="30"/>
      <c r="F62" s="30"/>
      <c r="G62" s="30"/>
      <c r="H62" s="30"/>
      <c r="I62" s="30"/>
      <c r="J62" s="30"/>
      <c r="K62" s="29"/>
      <c r="L62" s="29"/>
      <c r="M62" s="29"/>
      <c r="N62" s="29"/>
      <c r="O62" s="30"/>
      <c r="P62" s="14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29"/>
      <c r="CG62" s="0"/>
      <c r="CH62" s="0"/>
      <c r="CI62" s="0"/>
    </row>
    <row r="63" customFormat="false" ht="15" hidden="false" customHeight="true" outlineLevel="0" collapsed="false">
      <c r="A63" s="29"/>
      <c r="B63" s="29"/>
      <c r="C63" s="141" t="s">
        <v>104</v>
      </c>
      <c r="D63" s="141" t="s">
        <v>78</v>
      </c>
      <c r="E63" s="141" t="s">
        <v>79</v>
      </c>
      <c r="F63" s="141" t="s">
        <v>80</v>
      </c>
      <c r="G63" s="141" t="s">
        <v>105</v>
      </c>
      <c r="H63" s="141" t="s">
        <v>81</v>
      </c>
      <c r="I63" s="141" t="s">
        <v>82</v>
      </c>
      <c r="J63" s="141" t="s">
        <v>106</v>
      </c>
      <c r="K63" s="0"/>
      <c r="L63" s="0"/>
      <c r="M63" s="0"/>
      <c r="N63" s="0"/>
      <c r="O63" s="0"/>
      <c r="P63" s="29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29"/>
      <c r="CG63" s="18" t="s">
        <v>63</v>
      </c>
      <c r="CH63" s="18"/>
      <c r="CI63" s="0"/>
    </row>
    <row r="64" customFormat="false" ht="15" hidden="false" customHeight="true" outlineLevel="0" collapsed="false">
      <c r="A64" s="29"/>
      <c r="B64" s="29"/>
      <c r="C64" s="33"/>
      <c r="D64" s="142"/>
      <c r="E64" s="142"/>
      <c r="F64" s="142"/>
      <c r="G64" s="143"/>
      <c r="H64" s="142"/>
      <c r="I64" s="142"/>
      <c r="J64" s="143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2" t="s">
        <v>107</v>
      </c>
      <c r="CH64" s="22"/>
      <c r="CI64" s="0"/>
    </row>
    <row r="65" customFormat="false" ht="15" hidden="false" customHeight="true" outlineLevel="0" collapsed="false">
      <c r="B65" s="29"/>
      <c r="C65" s="33"/>
      <c r="D65" s="142"/>
      <c r="E65" s="142"/>
      <c r="F65" s="142"/>
      <c r="G65" s="143"/>
      <c r="H65" s="142"/>
      <c r="I65" s="142"/>
      <c r="J65" s="143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2" t="s">
        <v>93</v>
      </c>
      <c r="CH65" s="22"/>
      <c r="CI65" s="0"/>
    </row>
    <row r="66" customFormat="false" ht="15" hidden="false" customHeight="true" outlineLevel="0" collapsed="false">
      <c r="C66" s="33"/>
      <c r="D66" s="142"/>
      <c r="E66" s="142"/>
      <c r="F66" s="142"/>
      <c r="G66" s="143"/>
      <c r="H66" s="142"/>
      <c r="I66" s="142"/>
      <c r="J66" s="143"/>
      <c r="CG66" s="68" t="s">
        <v>108</v>
      </c>
      <c r="CH66" s="22"/>
      <c r="CI66" s="0"/>
    </row>
    <row r="67" customFormat="false" ht="15" hidden="false" customHeight="true" outlineLevel="0" collapsed="false">
      <c r="C67" s="144"/>
      <c r="D67" s="142"/>
      <c r="E67" s="142"/>
      <c r="F67" s="142"/>
      <c r="G67" s="143"/>
      <c r="H67" s="142"/>
      <c r="I67" s="142"/>
      <c r="J67" s="143"/>
      <c r="CG67" s="68" t="s">
        <v>109</v>
      </c>
      <c r="CH67" s="22"/>
      <c r="CI67" s="0"/>
    </row>
    <row r="68" customFormat="false" ht="15" hidden="false" customHeight="true" outlineLevel="0" collapsed="false">
      <c r="C68" s="33"/>
      <c r="D68" s="142"/>
      <c r="E68" s="142"/>
      <c r="F68" s="143"/>
      <c r="G68" s="143"/>
      <c r="H68" s="142"/>
      <c r="I68" s="142"/>
      <c r="J68" s="143"/>
      <c r="CG68" s="22"/>
      <c r="CH68" s="22"/>
      <c r="CI68" s="0"/>
    </row>
    <row r="69" customFormat="false" ht="15" hidden="false" customHeight="true" outlineLevel="0" collapsed="false">
      <c r="C69" s="33"/>
      <c r="D69" s="142"/>
      <c r="E69" s="142"/>
      <c r="F69" s="143"/>
      <c r="G69" s="143"/>
      <c r="H69" s="142"/>
      <c r="I69" s="142"/>
      <c r="J69" s="143"/>
      <c r="CG69" s="22"/>
      <c r="CH69" s="22"/>
      <c r="CI69" s="0"/>
    </row>
    <row r="70" customFormat="false" ht="15" hidden="false" customHeight="true" outlineLevel="0" collapsed="false">
      <c r="C70" s="33"/>
      <c r="D70" s="143"/>
      <c r="E70" s="142"/>
      <c r="F70" s="143"/>
      <c r="G70" s="143"/>
      <c r="H70" s="143"/>
      <c r="I70" s="142"/>
      <c r="J70" s="143"/>
      <c r="CG70" s="0"/>
      <c r="CH70" s="0"/>
      <c r="CI70" s="0"/>
    </row>
    <row r="71" customFormat="false" ht="15" hidden="false" customHeight="true" outlineLevel="0" collapsed="false">
      <c r="C71" s="33"/>
      <c r="D71" s="143"/>
      <c r="E71" s="143"/>
      <c r="F71" s="143"/>
      <c r="G71" s="143"/>
      <c r="H71" s="143"/>
      <c r="I71" s="143"/>
      <c r="J71" s="143"/>
      <c r="CG71" s="18" t="s">
        <v>66</v>
      </c>
      <c r="CH71" s="18" t="s">
        <v>68</v>
      </c>
      <c r="CI71" s="0"/>
    </row>
    <row r="72" customFormat="false" ht="15" hidden="false" customHeight="true" outlineLevel="0" collapsed="false">
      <c r="CG72" s="22" t="s">
        <v>110</v>
      </c>
      <c r="CH72" s="22" t="s">
        <v>111</v>
      </c>
      <c r="CI72" s="22"/>
    </row>
    <row r="73" customFormat="false" ht="15" hidden="false" customHeight="true" outlineLevel="0" collapsed="false">
      <c r="CG73" s="22" t="s">
        <v>112</v>
      </c>
      <c r="CH73" s="22" t="s">
        <v>113</v>
      </c>
    </row>
    <row r="74" customFormat="false" ht="15" hidden="false" customHeight="true" outlineLevel="0" collapsed="false">
      <c r="CG74" s="22" t="s">
        <v>96</v>
      </c>
      <c r="CH74" s="68" t="s">
        <v>97</v>
      </c>
    </row>
    <row r="75" customFormat="false" ht="15" hidden="false" customHeight="true" outlineLevel="0" collapsed="false">
      <c r="CG75" s="0"/>
      <c r="CH75" s="22" t="s">
        <v>114</v>
      </c>
    </row>
    <row r="76" customFormat="false" ht="15" hidden="false" customHeight="true" outlineLevel="0" collapsed="false">
      <c r="CG76" s="0"/>
      <c r="CH76" s="22"/>
    </row>
    <row r="77" customFormat="false" ht="15" hidden="false" customHeight="true" outlineLevel="0" collapsed="false">
      <c r="CG77" s="18" t="s">
        <v>70</v>
      </c>
      <c r="CH77" s="18" t="s">
        <v>71</v>
      </c>
    </row>
    <row r="78" customFormat="false" ht="15" hidden="false" customHeight="true" outlineLevel="0" collapsed="false">
      <c r="CG78" s="22" t="s">
        <v>99</v>
      </c>
      <c r="CH78" s="22" t="s">
        <v>100</v>
      </c>
    </row>
    <row r="79" customFormat="false" ht="15" hidden="false" customHeight="true" outlineLevel="0" collapsed="false">
      <c r="CG79" s="22" t="s">
        <v>115</v>
      </c>
    </row>
    <row r="80" customFormat="false" ht="15" hidden="false" customHeight="true" outlineLevel="0" collapsed="false">
      <c r="CG80" s="22" t="s">
        <v>116</v>
      </c>
    </row>
    <row r="81" customFormat="false" ht="15" hidden="false" customHeight="true" outlineLevel="0" collapsed="false">
      <c r="CG81" s="22" t="s">
        <v>117</v>
      </c>
    </row>
    <row r="82" customFormat="false" ht="14.4" hidden="false" customHeight="false" outlineLevel="0" collapsed="false">
      <c r="CG82" s="22"/>
    </row>
    <row r="83" customFormat="false" ht="14.4" hidden="false" customHeight="false" outlineLevel="0" collapsed="false">
      <c r="CG83" s="18" t="s">
        <v>18</v>
      </c>
    </row>
    <row r="84" customFormat="false" ht="14.4" hidden="false" customHeight="false" outlineLevel="0" collapsed="false">
      <c r="CG84" s="22" t="s">
        <v>84</v>
      </c>
    </row>
    <row r="85" customFormat="false" ht="14.4" hidden="false" customHeight="false" outlineLevel="0" collapsed="false">
      <c r="CG85" s="22" t="s">
        <v>118</v>
      </c>
    </row>
    <row r="86" customFormat="false" ht="14.4" hidden="false" customHeight="false" outlineLevel="0" collapsed="false">
      <c r="CG86" s="22"/>
    </row>
    <row r="87" customFormat="false" ht="14.4" hidden="false" customHeight="false" outlineLevel="0" collapsed="false">
      <c r="CG87" s="18" t="s">
        <v>119</v>
      </c>
    </row>
    <row r="88" customFormat="false" ht="14.4" hidden="false" customHeight="false" outlineLevel="0" collapsed="false">
      <c r="CG88" s="22" t="s">
        <v>120</v>
      </c>
    </row>
    <row r="89" customFormat="false" ht="14.4" hidden="false" customHeight="false" outlineLevel="0" collapsed="false">
      <c r="CG89" s="22" t="s">
        <v>121</v>
      </c>
    </row>
    <row r="90" customFormat="false" ht="14.4" hidden="false" customHeight="false" outlineLevel="0" collapsed="false">
      <c r="CG90" s="22" t="s">
        <v>22</v>
      </c>
    </row>
    <row r="91" customFormat="false" ht="14.4" hidden="false" customHeight="false" outlineLevel="0" collapsed="false">
      <c r="CG91" s="28"/>
    </row>
    <row r="92" customFormat="false" ht="14.4" hidden="false" customHeight="false" outlineLevel="0" collapsed="false">
      <c r="CG92" s="18" t="s">
        <v>122</v>
      </c>
    </row>
    <row r="93" customFormat="false" ht="14.4" hidden="false" customHeight="false" outlineLevel="0" collapsed="false">
      <c r="CG93" s="22" t="s">
        <v>123</v>
      </c>
    </row>
    <row r="94" customFormat="false" ht="14.4" hidden="false" customHeight="false" outlineLevel="0" collapsed="false">
      <c r="CG94" s="68" t="s">
        <v>124</v>
      </c>
    </row>
    <row r="95" customFormat="false" ht="14.4" hidden="false" customHeight="false" outlineLevel="0" collapsed="false">
      <c r="CG95" s="22" t="s">
        <v>125</v>
      </c>
    </row>
    <row r="96" customFormat="false" ht="14.4" hidden="false" customHeight="false" outlineLevel="0" collapsed="false">
      <c r="CG96" s="22" t="s">
        <v>87</v>
      </c>
    </row>
    <row r="97" customFormat="false" ht="14.4" hidden="false" customHeight="false" outlineLevel="0" collapsed="false">
      <c r="CG97" s="0"/>
    </row>
    <row r="98" customFormat="false" ht="14.4" hidden="false" customHeight="false" outlineLevel="0" collapsed="false">
      <c r="CG98" s="18" t="s">
        <v>59</v>
      </c>
    </row>
    <row r="99" customFormat="false" ht="14.4" hidden="false" customHeight="false" outlineLevel="0" collapsed="false">
      <c r="CG99" s="22" t="s">
        <v>89</v>
      </c>
    </row>
    <row r="100" customFormat="false" ht="14.4" hidden="false" customHeight="false" outlineLevel="0" collapsed="false">
      <c r="CG100" s="22" t="s">
        <v>126</v>
      </c>
    </row>
    <row r="101" customFormat="false" ht="14.4" hidden="false" customHeight="false" outlineLevel="0" collapsed="false">
      <c r="CG101" s="22" t="s">
        <v>127</v>
      </c>
    </row>
    <row r="102" customFormat="false" ht="14.4" hidden="false" customHeight="false" outlineLevel="0" collapsed="false">
      <c r="CG102" s="22" t="s">
        <v>128</v>
      </c>
    </row>
    <row r="103" customFormat="false" ht="14.4" hidden="false" customHeight="false" outlineLevel="0" collapsed="false">
      <c r="CG103" s="28"/>
    </row>
    <row r="104" customFormat="false" ht="14.4" hidden="false" customHeight="false" outlineLevel="0" collapsed="false">
      <c r="CG104" s="18" t="s">
        <v>56</v>
      </c>
    </row>
    <row r="105" customFormat="false" ht="14.4" hidden="false" customHeight="false" outlineLevel="0" collapsed="false">
      <c r="CG105" s="22" t="s">
        <v>86</v>
      </c>
    </row>
    <row r="106" customFormat="false" ht="14.4" hidden="false" customHeight="false" outlineLevel="0" collapsed="false">
      <c r="CG106" s="22" t="s">
        <v>129</v>
      </c>
    </row>
    <row r="107" customFormat="false" ht="14.4" hidden="false" customHeight="false" outlineLevel="0" collapsed="false">
      <c r="CG107" s="22" t="s">
        <v>130</v>
      </c>
    </row>
  </sheetData>
  <sheetProtection sheet="true" objects="true" scenarios="true"/>
  <mergeCells count="32">
    <mergeCell ref="C3:C4"/>
    <mergeCell ref="G3:J5"/>
    <mergeCell ref="K3:L3"/>
    <mergeCell ref="K4:L4"/>
    <mergeCell ref="D5:E5"/>
    <mergeCell ref="K5:L5"/>
    <mergeCell ref="C8:D9"/>
    <mergeCell ref="E8:E9"/>
    <mergeCell ref="K8:L8"/>
    <mergeCell ref="K9:L9"/>
    <mergeCell ref="C10:D11"/>
    <mergeCell ref="E10:E11"/>
    <mergeCell ref="K10:L10"/>
    <mergeCell ref="K11:L11"/>
    <mergeCell ref="C12:D13"/>
    <mergeCell ref="E12:E13"/>
    <mergeCell ref="K12:L12"/>
    <mergeCell ref="K13:L13"/>
    <mergeCell ref="C14:D15"/>
    <mergeCell ref="E14:E15"/>
    <mergeCell ref="K14:L14"/>
    <mergeCell ref="K15:L15"/>
    <mergeCell ref="C16:D17"/>
    <mergeCell ref="E16:E17"/>
    <mergeCell ref="K16:L16"/>
    <mergeCell ref="K17:L17"/>
    <mergeCell ref="C40:C42"/>
    <mergeCell ref="C43:C45"/>
    <mergeCell ref="C46:C48"/>
    <mergeCell ref="C53:C55"/>
    <mergeCell ref="C56:C58"/>
    <mergeCell ref="C59:C60"/>
  </mergeCells>
  <dataValidations count="19">
    <dataValidation allowBlank="true" operator="between" showDropDown="false" showErrorMessage="true" showInputMessage="true" sqref="D53" type="list">
      <formula1>$CG$4:$CG$5</formula1>
      <formula2>0</formula2>
    </dataValidation>
    <dataValidation allowBlank="true" operator="between" showDropDown="false" showErrorMessage="true" showInputMessage="true" sqref="D54" type="list">
      <formula1>$CG$7:$CG$10</formula1>
      <formula2>0</formula2>
    </dataValidation>
    <dataValidation allowBlank="true" operator="between" showDropDown="false" showErrorMessage="true" showInputMessage="true" sqref="D56" type="list">
      <formula1>$CG$19:$CG$23</formula1>
      <formula2>0</formula2>
    </dataValidation>
    <dataValidation allowBlank="true" operator="between" showDropDown="false" showErrorMessage="true" showInputMessage="true" sqref="D57" type="list">
      <formula1>$CG$25:$CG$29</formula1>
      <formula2>0</formula2>
    </dataValidation>
    <dataValidation allowBlank="true" operator="between" showDropDown="false" showErrorMessage="true" showInputMessage="true" sqref="E54" type="list">
      <formula1>$CG$31:$CG$34</formula1>
      <formula2>0</formula2>
    </dataValidation>
    <dataValidation allowBlank="true" operator="between" showDropDown="false" showErrorMessage="true" showInputMessage="true" sqref="E56" type="list">
      <formula1>$CG$57:$CG$61</formula1>
      <formula2>0</formula2>
    </dataValidation>
    <dataValidation allowBlank="true" operator="between" showDropDown="false" showErrorMessage="true" showInputMessage="true" sqref="I56" type="list">
      <formula1>$CH$57:$CH$61</formula1>
      <formula2>0</formula2>
    </dataValidation>
    <dataValidation allowBlank="true" operator="between" showDropDown="false" showErrorMessage="true" showInputMessage="true" sqref="E57" type="list">
      <formula1>$CG$64:$CG$67</formula1>
      <formula2>0</formula2>
    </dataValidation>
    <dataValidation allowBlank="true" operator="between" showDropDown="false" showErrorMessage="true" showInputMessage="true" sqref="E58" type="list">
      <formula1>$CG$72:$CG$75</formula1>
      <formula2>0</formula2>
    </dataValidation>
    <dataValidation allowBlank="true" operator="between" showDropDown="false" showErrorMessage="true" showInputMessage="true" sqref="E59" type="list">
      <formula1>$CG$78:$CG$82</formula1>
      <formula2>0</formula2>
    </dataValidation>
    <dataValidation allowBlank="true" operator="between" showDropDown="false" showErrorMessage="true" showInputMessage="true" sqref="F53" type="list">
      <formula1>$CG$84:$CG$85</formula1>
      <formula2>0</formula2>
    </dataValidation>
    <dataValidation allowBlank="true" operator="between" showDropDown="false" showErrorMessage="true" showInputMessage="true" sqref="F54" type="list">
      <formula1>$CG$88:$CG$90</formula1>
      <formula2>0</formula2>
    </dataValidation>
    <dataValidation allowBlank="true" operator="between" showDropDown="false" showErrorMessage="true" showInputMessage="true" sqref="F55" type="list">
      <formula1>$CG$93:$CG$96</formula1>
      <formula2>0</formula2>
    </dataValidation>
    <dataValidation allowBlank="true" operator="between" showDropDown="false" showErrorMessage="true" showInputMessage="true" sqref="F56" type="list">
      <formula1>$CG$99:$CG$102</formula1>
      <formula2>0</formula2>
    </dataValidation>
    <dataValidation allowBlank="true" operator="between" showDropDown="false" showErrorMessage="true" showInputMessage="true" sqref="H54" type="list">
      <formula1>$CG$105:$CG$107</formula1>
      <formula2>0</formula2>
    </dataValidation>
    <dataValidation allowBlank="true" operator="between" showDropDown="false" showErrorMessage="true" showInputMessage="true" sqref="I58" type="list">
      <formula1>$CH$72:$CH$76</formula1>
      <formula2>0</formula2>
    </dataValidation>
    <dataValidation allowBlank="true" operator="between" showDropDown="false" showErrorMessage="true" showInputMessage="true" sqref="I59" type="list">
      <formula1>$CH$78:$CH$79</formula1>
      <formula2>0</formula2>
    </dataValidation>
    <dataValidation allowBlank="true" operator="between" showDropDown="false" showErrorMessage="true" showInputMessage="true" sqref="D55" type="list">
      <formula1>$CG$13:$CG$16</formula1>
      <formula2>0</formula2>
    </dataValidation>
    <dataValidation allowBlank="true" operator="between" showDropDown="false" showErrorMessage="true" showInputMessage="true" sqref="E55" type="list">
      <formula1>$CG$48:$CG$53</formula1>
      <formula2>0</formula2>
    </dataValidation>
  </dataValidations>
  <hyperlinks>
    <hyperlink ref="CG19" r:id="rId1" display="Brustabgestütztes Seitheben"/>
    <hyperlink ref="CG51" r:id="rId2" display="Deadstop Rudern - LH"/>
    <hyperlink ref="CG66" r:id="rId3" display="Bayesian Curls"/>
    <hyperlink ref="CG67" r:id="rId4" display="Spider Curls"/>
    <hyperlink ref="CH74" r:id="rId5" display="Rolling Extensions"/>
    <hyperlink ref="CG94" r:id="rId6" display="Spoto Press"/>
  </hyperlink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1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4.4"/>
  <cols>
    <col collapsed="false" hidden="false" max="1" min="1" style="1" width="3.31983805668016"/>
    <col collapsed="false" hidden="false" max="2" min="2" style="1" width="33.5263157894737"/>
    <col collapsed="false" hidden="false" max="3" min="3" style="1" width="14.5668016194332"/>
    <col collapsed="false" hidden="false" max="4" min="4" style="1" width="5.67611336032389"/>
    <col collapsed="false" hidden="false" max="5" min="5" style="145" width="11.3562753036437"/>
    <col collapsed="false" hidden="false" max="6" min="6" style="1" width="9.31983805668016"/>
    <col collapsed="false" hidden="false" max="7" min="7" style="1" width="15.7449392712551"/>
    <col collapsed="false" hidden="false" max="8" min="8" style="146" width="33.5263157894737"/>
    <col collapsed="false" hidden="false" max="10" min="9" style="145" width="11.4615384615385"/>
    <col collapsed="false" hidden="false" max="11" min="11" style="146" width="26.7813765182186"/>
    <col collapsed="false" hidden="false" max="12" min="12" style="1" width="11.4615384615385"/>
    <col collapsed="false" hidden="false" max="13" min="13" style="2" width="5.78542510121457"/>
    <col collapsed="false" hidden="false" max="14" min="14" style="147" width="11.4615384615385"/>
    <col collapsed="false" hidden="false" max="16" min="15" style="148" width="11.4615384615385"/>
    <col collapsed="false" hidden="false" max="17" min="17" style="1" width="5.78542510121457"/>
    <col collapsed="false" hidden="false" max="18" min="18" style="1" width="36.5263157894737"/>
    <col collapsed="false" hidden="false" max="19" min="19" style="1" width="11.5708502024291"/>
    <col collapsed="false" hidden="false" max="20" min="20" style="1" width="5.67611336032389"/>
    <col collapsed="false" hidden="false" max="21" min="21" style="145" width="11.4615384615385"/>
    <col collapsed="false" hidden="false" max="22" min="22" style="1" width="9.31983805668016"/>
    <col collapsed="false" hidden="false" max="23" min="23" style="1" width="15.9595141700405"/>
    <col collapsed="false" hidden="false" max="24" min="24" style="146" width="33.5263157894737"/>
    <col collapsed="false" hidden="false" max="26" min="25" style="145" width="11.4615384615385"/>
    <col collapsed="false" hidden="false" max="27" min="27" style="146" width="30.1012145748988"/>
    <col collapsed="false" hidden="false" max="28" min="28" style="28" width="11.4615384615385"/>
    <col collapsed="false" hidden="false" max="29" min="29" style="149" width="5.78542510121457"/>
    <col collapsed="false" hidden="false" max="30" min="30" style="150" width="11.4615384615385"/>
    <col collapsed="false" hidden="false" max="32" min="31" style="151" width="11.4615384615385"/>
    <col collapsed="false" hidden="false" max="33" min="33" style="2" width="5.78542510121457"/>
    <col collapsed="false" hidden="false" max="34" min="34" style="1" width="30.8502024291498"/>
    <col collapsed="false" hidden="false" max="35" min="35" style="1" width="12.5344129554656"/>
    <col collapsed="false" hidden="false" max="36" min="36" style="1" width="5.67611336032389"/>
    <col collapsed="false" hidden="false" max="37" min="37" style="145" width="11.4615384615385"/>
    <col collapsed="false" hidden="false" max="38" min="38" style="1" width="9.31983805668016"/>
    <col collapsed="false" hidden="false" max="39" min="39" style="1" width="18.8542510121457"/>
    <col collapsed="false" hidden="false" max="40" min="40" style="146" width="33.5263157894737"/>
    <col collapsed="false" hidden="false" max="42" min="41" style="145" width="11.4615384615385"/>
    <col collapsed="false" hidden="false" max="43" min="43" style="146" width="26.7813765182186"/>
    <col collapsed="false" hidden="false" max="44" min="44" style="1" width="11.4615384615385"/>
    <col collapsed="false" hidden="false" max="45" min="45" style="2" width="5.78542510121457"/>
    <col collapsed="false" hidden="false" max="46" min="46" style="147" width="11.4615384615385"/>
    <col collapsed="false" hidden="false" max="48" min="47" style="148" width="11.4615384615385"/>
    <col collapsed="false" hidden="false" max="49" min="49" style="2" width="5.78542510121457"/>
    <col collapsed="false" hidden="false" max="50" min="50" style="1" width="31.17004048583"/>
    <col collapsed="false" hidden="false" max="51" min="51" style="1" width="11.4615384615385"/>
    <col collapsed="false" hidden="false" max="52" min="52" style="1" width="5.67611336032389"/>
    <col collapsed="false" hidden="false" max="53" min="53" style="145" width="11.3562753036437"/>
    <col collapsed="false" hidden="false" max="54" min="54" style="1" width="9.31983805668016"/>
    <col collapsed="false" hidden="false" max="55" min="55" style="1" width="14.4615384615385"/>
    <col collapsed="false" hidden="false" max="56" min="56" style="146" width="33.5263157894737"/>
    <col collapsed="false" hidden="false" max="58" min="57" style="145" width="11.4615384615385"/>
    <col collapsed="false" hidden="false" max="59" min="59" style="146" width="26.7813765182186"/>
    <col collapsed="false" hidden="false" max="60" min="60" style="1" width="11.4615384615385"/>
    <col collapsed="false" hidden="false" max="61" min="61" style="2" width="5.78542510121457"/>
    <col collapsed="false" hidden="false" max="64" min="62" style="148" width="11.4615384615385"/>
    <col collapsed="false" hidden="false" max="65" min="65" style="1" width="5.78542510121457"/>
    <col collapsed="false" hidden="false" max="66" min="66" style="1" width="35.5627530364373"/>
    <col collapsed="false" hidden="false" max="67" min="67" style="1" width="11.4615384615385"/>
    <col collapsed="false" hidden="false" max="68" min="68" style="1" width="5.67611336032389"/>
    <col collapsed="false" hidden="false" max="69" min="69" style="145" width="11.3562753036437"/>
    <col collapsed="false" hidden="false" max="70" min="70" style="1" width="9.31983805668016"/>
    <col collapsed="false" hidden="false" max="71" min="71" style="1" width="14.3522267206478"/>
    <col collapsed="false" hidden="false" max="72" min="72" style="146" width="36.4210526315789"/>
    <col collapsed="false" hidden="false" max="74" min="73" style="145" width="11.4615384615385"/>
    <col collapsed="false" hidden="false" max="75" min="75" style="146" width="26.7813765182186"/>
    <col collapsed="false" hidden="false" max="76" min="76" style="1" width="11.4615384615385"/>
    <col collapsed="false" hidden="false" max="77" min="77" style="2" width="5.78542510121457"/>
    <col collapsed="false" hidden="false" max="78" min="78" style="147" width="11.4615384615385"/>
    <col collapsed="false" hidden="false" max="80" min="79" style="148" width="11.4615384615385"/>
    <col collapsed="false" hidden="false" max="81" min="81" style="1" width="4.39271255060729"/>
    <col collapsed="false" hidden="false" max="1025" min="82" style="1" width="11.5708502024291"/>
  </cols>
  <sheetData>
    <row r="1" s="2" customFormat="true" ht="157.8" hidden="false" customHeight="true" outlineLevel="0" collapsed="false">
      <c r="F1" s="3"/>
      <c r="G1" s="3"/>
      <c r="H1" s="3"/>
      <c r="I1" s="152"/>
      <c r="J1" s="4"/>
      <c r="K1" s="4"/>
      <c r="N1" s="153"/>
      <c r="O1" s="154"/>
      <c r="P1" s="154"/>
      <c r="Y1" s="155"/>
      <c r="AA1" s="156"/>
      <c r="AD1" s="153"/>
      <c r="AE1" s="154"/>
      <c r="AF1" s="154"/>
      <c r="AO1" s="155"/>
      <c r="AT1" s="153"/>
      <c r="AU1" s="154"/>
      <c r="AV1" s="154"/>
      <c r="BE1" s="155"/>
      <c r="BJ1" s="154"/>
      <c r="BK1" s="154"/>
      <c r="BL1" s="154"/>
      <c r="BU1" s="155"/>
      <c r="BZ1" s="153"/>
      <c r="CA1" s="154"/>
      <c r="CB1" s="154"/>
    </row>
    <row r="2" s="30" customFormat="true" ht="39" hidden="false" customHeight="true" outlineLevel="0" collapsed="false">
      <c r="B2" s="157"/>
      <c r="C2" s="157"/>
      <c r="D2" s="157"/>
      <c r="E2" s="157"/>
      <c r="F2" s="158"/>
      <c r="G2" s="158"/>
      <c r="H2" s="158"/>
      <c r="I2" s="159"/>
      <c r="J2" s="157"/>
      <c r="K2" s="157"/>
      <c r="L2" s="157"/>
      <c r="M2" s="157"/>
      <c r="N2" s="160"/>
      <c r="O2" s="161"/>
      <c r="P2" s="161"/>
      <c r="Q2" s="157"/>
      <c r="R2" s="157"/>
      <c r="S2" s="157"/>
      <c r="T2" s="157"/>
      <c r="U2" s="157"/>
      <c r="V2" s="157"/>
      <c r="W2" s="157"/>
      <c r="X2" s="157"/>
      <c r="Y2" s="162"/>
      <c r="Z2" s="157"/>
      <c r="AA2" s="163"/>
      <c r="AB2" s="161"/>
      <c r="AC2" s="157"/>
      <c r="AD2" s="160"/>
      <c r="AE2" s="161"/>
      <c r="AF2" s="161"/>
      <c r="AG2" s="157"/>
      <c r="AH2" s="157"/>
      <c r="AI2" s="157"/>
      <c r="AJ2" s="157"/>
      <c r="AK2" s="157"/>
      <c r="AL2" s="157"/>
      <c r="AM2" s="157"/>
      <c r="AN2" s="157"/>
      <c r="AO2" s="162"/>
      <c r="AP2" s="157"/>
      <c r="AQ2" s="157"/>
      <c r="AR2" s="157"/>
      <c r="AS2" s="157"/>
      <c r="AT2" s="160"/>
      <c r="AU2" s="161"/>
      <c r="AV2" s="161"/>
      <c r="AW2" s="157"/>
      <c r="AX2" s="157"/>
      <c r="AY2" s="157"/>
      <c r="AZ2" s="157"/>
      <c r="BA2" s="157"/>
      <c r="BB2" s="157"/>
      <c r="BC2" s="157"/>
      <c r="BD2" s="157"/>
      <c r="BE2" s="162"/>
      <c r="BF2" s="157"/>
      <c r="BG2" s="161"/>
      <c r="BH2" s="161"/>
      <c r="BI2" s="157"/>
      <c r="BJ2" s="161"/>
      <c r="BK2" s="161"/>
      <c r="BL2" s="161"/>
      <c r="BM2" s="157"/>
      <c r="BN2" s="157"/>
      <c r="BO2" s="157"/>
      <c r="BP2" s="157"/>
      <c r="BQ2" s="157"/>
      <c r="BR2" s="157"/>
      <c r="BS2" s="157"/>
      <c r="BT2" s="157"/>
      <c r="BU2" s="162"/>
      <c r="BV2" s="157"/>
      <c r="BW2" s="161"/>
      <c r="BX2" s="161"/>
      <c r="BZ2" s="164"/>
      <c r="CA2" s="165"/>
      <c r="CB2" s="165"/>
    </row>
    <row r="3" s="2" customFormat="true" ht="62.4" hidden="false" customHeight="true" outlineLevel="0" collapsed="false">
      <c r="B3" s="166"/>
      <c r="C3" s="166"/>
      <c r="D3" s="166"/>
      <c r="E3" s="166"/>
      <c r="F3" s="167"/>
      <c r="G3" s="167"/>
      <c r="H3" s="167"/>
      <c r="I3" s="168"/>
      <c r="J3" s="166"/>
      <c r="K3" s="169"/>
      <c r="L3" s="169"/>
      <c r="M3" s="166"/>
      <c r="N3" s="170"/>
      <c r="O3" s="169"/>
      <c r="P3" s="169"/>
      <c r="Q3" s="166"/>
      <c r="R3" s="166"/>
      <c r="S3" s="166"/>
      <c r="T3" s="166"/>
      <c r="U3" s="166"/>
      <c r="V3" s="166"/>
      <c r="W3" s="166"/>
      <c r="X3" s="166"/>
      <c r="Y3" s="171"/>
      <c r="Z3" s="166"/>
      <c r="AA3" s="169"/>
      <c r="AB3" s="169"/>
      <c r="AC3" s="166"/>
      <c r="AD3" s="170"/>
      <c r="AE3" s="169"/>
      <c r="AF3" s="169"/>
      <c r="AG3" s="166"/>
      <c r="AH3" s="166"/>
      <c r="AI3" s="166"/>
      <c r="AJ3" s="166"/>
      <c r="AK3" s="166"/>
      <c r="AL3" s="166"/>
      <c r="AM3" s="166"/>
      <c r="AN3" s="166"/>
      <c r="AO3" s="171"/>
      <c r="AP3" s="166"/>
      <c r="AQ3" s="169"/>
      <c r="AR3" s="169"/>
      <c r="AS3" s="166"/>
      <c r="AT3" s="170"/>
      <c r="AU3" s="169"/>
      <c r="AV3" s="169"/>
      <c r="AW3" s="166"/>
      <c r="AX3" s="166"/>
      <c r="AY3" s="166"/>
      <c r="AZ3" s="166"/>
      <c r="BA3" s="166"/>
      <c r="BB3" s="166"/>
      <c r="BC3" s="166"/>
      <c r="BD3" s="166"/>
      <c r="BE3" s="171"/>
      <c r="BF3" s="166"/>
      <c r="BG3" s="169"/>
      <c r="BH3" s="169"/>
      <c r="BI3" s="166"/>
      <c r="BJ3" s="169"/>
      <c r="BK3" s="169"/>
      <c r="BL3" s="169"/>
      <c r="BM3" s="166"/>
      <c r="BN3" s="166"/>
      <c r="BO3" s="166"/>
      <c r="BP3" s="166"/>
      <c r="BQ3" s="166"/>
      <c r="BR3" s="166"/>
      <c r="BS3" s="166"/>
      <c r="BT3" s="166"/>
      <c r="BU3" s="171"/>
      <c r="BV3" s="166"/>
      <c r="BW3" s="169"/>
      <c r="BX3" s="169"/>
      <c r="BZ3" s="153"/>
      <c r="CA3" s="154"/>
      <c r="CB3" s="154"/>
    </row>
    <row r="4" customFormat="false" ht="9" hidden="false" customHeight="true" outlineLevel="0" collapsed="false">
      <c r="A4" s="2"/>
      <c r="B4" s="166"/>
      <c r="C4" s="166"/>
      <c r="D4" s="166"/>
      <c r="E4" s="166"/>
      <c r="F4" s="167"/>
      <c r="G4" s="167"/>
      <c r="H4" s="167"/>
      <c r="I4" s="168"/>
      <c r="J4" s="166"/>
      <c r="K4" s="166"/>
      <c r="L4" s="166"/>
      <c r="M4" s="166"/>
      <c r="N4" s="170"/>
      <c r="O4" s="169"/>
      <c r="P4" s="169"/>
      <c r="Q4" s="166"/>
      <c r="R4" s="166"/>
      <c r="S4" s="166"/>
      <c r="T4" s="166"/>
      <c r="U4" s="166"/>
      <c r="V4" s="166"/>
      <c r="W4" s="166"/>
      <c r="X4" s="166"/>
      <c r="Y4" s="171"/>
      <c r="Z4" s="166"/>
      <c r="AA4" s="166"/>
      <c r="AB4" s="166"/>
      <c r="AC4" s="166"/>
      <c r="AD4" s="170"/>
      <c r="AE4" s="169"/>
      <c r="AF4" s="169"/>
      <c r="AG4" s="166"/>
      <c r="AH4" s="166"/>
      <c r="AI4" s="166"/>
      <c r="AJ4" s="166"/>
      <c r="AK4" s="166"/>
      <c r="AL4" s="166"/>
      <c r="AM4" s="166"/>
      <c r="AN4" s="166"/>
      <c r="AO4" s="171"/>
      <c r="AP4" s="166"/>
      <c r="AQ4" s="166"/>
      <c r="AR4" s="166"/>
      <c r="AS4" s="166"/>
      <c r="AT4" s="170"/>
      <c r="AU4" s="169"/>
      <c r="AV4" s="169"/>
      <c r="AW4" s="166"/>
      <c r="AX4" s="166"/>
      <c r="AY4" s="166"/>
      <c r="AZ4" s="166"/>
      <c r="BA4" s="166"/>
      <c r="BB4" s="166"/>
      <c r="BC4" s="166"/>
      <c r="BD4" s="166"/>
      <c r="BE4" s="171"/>
      <c r="BF4" s="166"/>
      <c r="BG4" s="166"/>
      <c r="BH4" s="166"/>
      <c r="BI4" s="166"/>
      <c r="BJ4" s="169"/>
      <c r="BK4" s="169"/>
      <c r="BL4" s="169"/>
      <c r="BM4" s="166"/>
      <c r="BN4" s="166"/>
      <c r="BO4" s="166"/>
      <c r="BP4" s="166"/>
      <c r="BQ4" s="166"/>
      <c r="BR4" s="166"/>
      <c r="BS4" s="166"/>
      <c r="BT4" s="166"/>
      <c r="BU4" s="171"/>
      <c r="BV4" s="166"/>
      <c r="BW4" s="166"/>
      <c r="BX4" s="166"/>
      <c r="BY4" s="0"/>
      <c r="BZ4" s="153"/>
      <c r="CA4" s="154"/>
      <c r="CB4" s="154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" hidden="false" customHeight="false" outlineLevel="0" collapsed="false">
      <c r="A5" s="0"/>
      <c r="B5" s="172"/>
      <c r="C5" s="173"/>
      <c r="D5" s="174"/>
      <c r="E5" s="175" t="s">
        <v>131</v>
      </c>
      <c r="F5" s="176"/>
      <c r="G5" s="177"/>
      <c r="H5" s="178"/>
      <c r="I5" s="179"/>
      <c r="J5" s="180"/>
      <c r="K5" s="181"/>
      <c r="L5" s="182"/>
      <c r="M5" s="183"/>
      <c r="N5" s="184"/>
      <c r="O5" s="185"/>
      <c r="P5" s="185"/>
      <c r="Q5" s="0"/>
      <c r="R5" s="172"/>
      <c r="S5" s="173"/>
      <c r="T5" s="174"/>
      <c r="U5" s="175" t="s">
        <v>131</v>
      </c>
      <c r="V5" s="176"/>
      <c r="W5" s="177"/>
      <c r="X5" s="178"/>
      <c r="Y5" s="179"/>
      <c r="Z5" s="180"/>
      <c r="AA5" s="181"/>
      <c r="AB5" s="182"/>
      <c r="AC5" s="183"/>
      <c r="AD5" s="184"/>
      <c r="AE5" s="185"/>
      <c r="AF5" s="185"/>
      <c r="AG5" s="0"/>
      <c r="AH5" s="172"/>
      <c r="AI5" s="173"/>
      <c r="AJ5" s="174"/>
      <c r="AK5" s="175" t="s">
        <v>131</v>
      </c>
      <c r="AL5" s="176"/>
      <c r="AM5" s="177"/>
      <c r="AN5" s="178"/>
      <c r="AO5" s="179"/>
      <c r="AP5" s="180"/>
      <c r="AQ5" s="181"/>
      <c r="AR5" s="182"/>
      <c r="AS5" s="183"/>
      <c r="AT5" s="184"/>
      <c r="AU5" s="185"/>
      <c r="AV5" s="185"/>
      <c r="AW5" s="0"/>
      <c r="AX5" s="172"/>
      <c r="AY5" s="173"/>
      <c r="AZ5" s="174"/>
      <c r="BA5" s="175" t="s">
        <v>131</v>
      </c>
      <c r="BB5" s="176"/>
      <c r="BC5" s="177"/>
      <c r="BD5" s="178"/>
      <c r="BE5" s="179"/>
      <c r="BF5" s="180"/>
      <c r="BG5" s="181"/>
      <c r="BH5" s="182"/>
      <c r="BI5" s="183"/>
      <c r="BJ5" s="185"/>
      <c r="BK5" s="185"/>
      <c r="BL5" s="185"/>
      <c r="BM5" s="0"/>
      <c r="BN5" s="172"/>
      <c r="BO5" s="173"/>
      <c r="BP5" s="174"/>
      <c r="BQ5" s="175" t="s">
        <v>131</v>
      </c>
      <c r="BR5" s="176"/>
      <c r="BS5" s="177"/>
      <c r="BT5" s="178"/>
      <c r="BU5" s="179"/>
      <c r="BV5" s="180"/>
      <c r="BW5" s="181"/>
      <c r="BX5" s="182"/>
      <c r="BY5" s="183"/>
      <c r="BZ5" s="184"/>
      <c r="CA5" s="185"/>
      <c r="CB5" s="185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4.4" hidden="false" customHeight="false" outlineLevel="0" collapsed="false">
      <c r="A6" s="186"/>
      <c r="B6" s="187" t="s">
        <v>132</v>
      </c>
      <c r="C6" s="188"/>
      <c r="D6" s="189"/>
      <c r="E6" s="190"/>
      <c r="F6" s="176"/>
      <c r="G6" s="177"/>
      <c r="H6" s="178"/>
      <c r="I6" s="179"/>
      <c r="J6" s="180"/>
      <c r="K6" s="181"/>
      <c r="L6" s="182"/>
      <c r="M6" s="183"/>
      <c r="N6" s="184"/>
      <c r="O6" s="185"/>
      <c r="P6" s="185"/>
      <c r="Q6" s="0"/>
      <c r="R6" s="187" t="s">
        <v>132</v>
      </c>
      <c r="S6" s="188"/>
      <c r="T6" s="189"/>
      <c r="U6" s="190"/>
      <c r="V6" s="176"/>
      <c r="W6" s="177"/>
      <c r="X6" s="178"/>
      <c r="Y6" s="179"/>
      <c r="Z6" s="180"/>
      <c r="AA6" s="181"/>
      <c r="AB6" s="182"/>
      <c r="AC6" s="183"/>
      <c r="AD6" s="184"/>
      <c r="AE6" s="185"/>
      <c r="AF6" s="185"/>
      <c r="AG6" s="0"/>
      <c r="AH6" s="187" t="s">
        <v>132</v>
      </c>
      <c r="AI6" s="188"/>
      <c r="AJ6" s="189"/>
      <c r="AK6" s="190"/>
      <c r="AL6" s="176"/>
      <c r="AM6" s="177"/>
      <c r="AN6" s="178"/>
      <c r="AO6" s="179"/>
      <c r="AP6" s="180"/>
      <c r="AQ6" s="181"/>
      <c r="AR6" s="182"/>
      <c r="AS6" s="183"/>
      <c r="AT6" s="184"/>
      <c r="AU6" s="185"/>
      <c r="AV6" s="185"/>
      <c r="AW6" s="0"/>
      <c r="AX6" s="187" t="s">
        <v>132</v>
      </c>
      <c r="AY6" s="188"/>
      <c r="AZ6" s="189"/>
      <c r="BA6" s="190"/>
      <c r="BB6" s="176"/>
      <c r="BC6" s="177"/>
      <c r="BD6" s="178"/>
      <c r="BE6" s="179"/>
      <c r="BF6" s="180"/>
      <c r="BG6" s="181"/>
      <c r="BH6" s="182"/>
      <c r="BI6" s="183"/>
      <c r="BJ6" s="185"/>
      <c r="BK6" s="185"/>
      <c r="BL6" s="185"/>
      <c r="BM6" s="0"/>
      <c r="BN6" s="187" t="s">
        <v>132</v>
      </c>
      <c r="BO6" s="188"/>
      <c r="BP6" s="189"/>
      <c r="BQ6" s="190"/>
      <c r="BR6" s="176"/>
      <c r="BS6" s="177"/>
      <c r="BT6" s="178"/>
      <c r="BU6" s="179"/>
      <c r="BV6" s="180"/>
      <c r="BW6" s="181"/>
      <c r="BX6" s="182"/>
      <c r="BY6" s="183"/>
      <c r="BZ6" s="184"/>
      <c r="CA6" s="185"/>
      <c r="CB6" s="185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191" customFormat="true" ht="18" hidden="false" customHeight="false" outlineLevel="0" collapsed="false">
      <c r="B7" s="192" t="s">
        <v>78</v>
      </c>
      <c r="C7" s="193"/>
      <c r="D7" s="194" t="s">
        <v>133</v>
      </c>
      <c r="E7" s="195"/>
      <c r="F7" s="194" t="s">
        <v>2</v>
      </c>
      <c r="G7" s="196"/>
      <c r="H7" s="197" t="s">
        <v>134</v>
      </c>
      <c r="I7" s="198" t="s">
        <v>135</v>
      </c>
      <c r="J7" s="199" t="s">
        <v>136</v>
      </c>
      <c r="K7" s="200" t="s">
        <v>137</v>
      </c>
      <c r="L7" s="201" t="s">
        <v>138</v>
      </c>
      <c r="M7" s="202"/>
      <c r="N7" s="203" t="s">
        <v>139</v>
      </c>
      <c r="O7" s="204" t="s">
        <v>133</v>
      </c>
      <c r="P7" s="204" t="s">
        <v>2</v>
      </c>
      <c r="R7" s="192" t="s">
        <v>79</v>
      </c>
      <c r="S7" s="193"/>
      <c r="T7" s="194" t="s">
        <v>133</v>
      </c>
      <c r="U7" s="195"/>
      <c r="V7" s="194" t="s">
        <v>2</v>
      </c>
      <c r="W7" s="196"/>
      <c r="X7" s="197" t="s">
        <v>134</v>
      </c>
      <c r="Y7" s="205" t="s">
        <v>135</v>
      </c>
      <c r="Z7" s="199" t="s">
        <v>136</v>
      </c>
      <c r="AA7" s="200" t="s">
        <v>137</v>
      </c>
      <c r="AB7" s="201" t="s">
        <v>138</v>
      </c>
      <c r="AC7" s="202"/>
      <c r="AD7" s="203" t="s">
        <v>139</v>
      </c>
      <c r="AE7" s="204" t="s">
        <v>133</v>
      </c>
      <c r="AF7" s="204" t="s">
        <v>2</v>
      </c>
      <c r="AG7" s="206"/>
      <c r="AH7" s="192" t="s">
        <v>80</v>
      </c>
      <c r="AI7" s="193"/>
      <c r="AJ7" s="194" t="s">
        <v>133</v>
      </c>
      <c r="AK7" s="195"/>
      <c r="AL7" s="194" t="s">
        <v>2</v>
      </c>
      <c r="AM7" s="196"/>
      <c r="AN7" s="197" t="s">
        <v>134</v>
      </c>
      <c r="AO7" s="205" t="s">
        <v>135</v>
      </c>
      <c r="AP7" s="207" t="s">
        <v>136</v>
      </c>
      <c r="AQ7" s="200" t="s">
        <v>137</v>
      </c>
      <c r="AR7" s="201" t="s">
        <v>138</v>
      </c>
      <c r="AS7" s="202"/>
      <c r="AT7" s="203" t="s">
        <v>139</v>
      </c>
      <c r="AU7" s="204" t="s">
        <v>133</v>
      </c>
      <c r="AV7" s="204" t="s">
        <v>2</v>
      </c>
      <c r="AW7" s="206"/>
      <c r="AX7" s="192" t="s">
        <v>81</v>
      </c>
      <c r="AY7" s="193"/>
      <c r="AZ7" s="194" t="s">
        <v>133</v>
      </c>
      <c r="BA7" s="195"/>
      <c r="BB7" s="194" t="s">
        <v>2</v>
      </c>
      <c r="BC7" s="196"/>
      <c r="BD7" s="197" t="s">
        <v>134</v>
      </c>
      <c r="BE7" s="205" t="s">
        <v>135</v>
      </c>
      <c r="BF7" s="207" t="s">
        <v>136</v>
      </c>
      <c r="BG7" s="200" t="s">
        <v>137</v>
      </c>
      <c r="BH7" s="201" t="s">
        <v>138</v>
      </c>
      <c r="BI7" s="202"/>
      <c r="BJ7" s="204" t="s">
        <v>139</v>
      </c>
      <c r="BK7" s="204" t="s">
        <v>133</v>
      </c>
      <c r="BL7" s="204" t="s">
        <v>2</v>
      </c>
      <c r="BN7" s="192" t="s">
        <v>82</v>
      </c>
      <c r="BO7" s="193"/>
      <c r="BP7" s="194" t="s">
        <v>133</v>
      </c>
      <c r="BQ7" s="195"/>
      <c r="BR7" s="194" t="s">
        <v>2</v>
      </c>
      <c r="BS7" s="196"/>
      <c r="BT7" s="208" t="s">
        <v>134</v>
      </c>
      <c r="BU7" s="209" t="s">
        <v>135</v>
      </c>
      <c r="BV7" s="199" t="s">
        <v>136</v>
      </c>
      <c r="BW7" s="200" t="s">
        <v>137</v>
      </c>
      <c r="BX7" s="201" t="s">
        <v>138</v>
      </c>
      <c r="BY7" s="202"/>
      <c r="BZ7" s="203" t="s">
        <v>139</v>
      </c>
      <c r="CA7" s="204" t="s">
        <v>133</v>
      </c>
      <c r="CB7" s="204" t="s">
        <v>2</v>
      </c>
    </row>
    <row r="8" customFormat="false" ht="15.6" hidden="false" customHeight="false" outlineLevel="0" collapsed="false">
      <c r="A8" s="0"/>
      <c r="B8" s="210" t="str">
        <f aca="false">IF(B7=Überblick!D52,Überblick!D53,IF(B7=Überblick!E52,Überblick!E53,IF(B7=Überblick!F52,Überblick!F53,IF(B7=Überblick!G52,Überblick!G53,IF(B7=Überblick!H52,Überblick!H53,IF(B7=Überblick!I52,Überblick!I53,IF(B7=Überblick!J52,Überblick!J53,#N/A)))))))</f>
        <v>Lowbar Kniebeuge</v>
      </c>
      <c r="C8" s="211"/>
      <c r="D8" s="212" t="s">
        <v>140</v>
      </c>
      <c r="E8" s="213" t="s">
        <v>141</v>
      </c>
      <c r="F8" s="214" t="n">
        <v>7</v>
      </c>
      <c r="G8" s="215"/>
      <c r="H8" s="216" t="str">
        <f aca="false">(Überblick!E10*0.69)&amp;" - "&amp;(Überblick!E10*0.71)</f>
        <v>0 - 0</v>
      </c>
      <c r="I8" s="217" t="s">
        <v>142</v>
      </c>
      <c r="J8" s="218" t="n">
        <v>7</v>
      </c>
      <c r="K8" s="218"/>
      <c r="L8" s="219" t="e">
        <f aca="false">(D8*F8*K8)+(D9*F9*K9)</f>
        <v>#VALUE!</v>
      </c>
      <c r="M8" s="220"/>
      <c r="N8" s="221" t="n">
        <f aca="false">((LEFT(I8,2)+RIGHT(I8,2))/2)</f>
        <v>70</v>
      </c>
      <c r="O8" s="222" t="str">
        <f aca="false">D8</f>
        <v>3 bis 4</v>
      </c>
      <c r="P8" s="222" t="e">
        <f aca="false">D8*F8</f>
        <v>#VALUE!</v>
      </c>
      <c r="Q8" s="0"/>
      <c r="R8" s="223" t="str">
        <f aca="false">IF(R7=Überblick!Q52,Überblick!Q53,IF(R7=Überblick!R52,Überblick!R53,IF(R7=Überblick!S52,Überblick!S53,IF(R7=Überblick!T52,Überblick!T53,IF(R7=Überblick!U52,Überblick!U53,IF(R7=Überblick!V52,Überblick!V53,IF(R7=Überblick!W52,Überblick!W53,#N/A)))))))</f>
        <v>Bankdrücken</v>
      </c>
      <c r="S8" s="211"/>
      <c r="T8" s="224" t="s">
        <v>143</v>
      </c>
      <c r="U8" s="213" t="s">
        <v>141</v>
      </c>
      <c r="V8" s="214" t="n">
        <v>7</v>
      </c>
      <c r="W8" s="215"/>
      <c r="X8" s="216" t="str">
        <f aca="false">(Überblick!E12*0.69)&amp;" - "&amp;(Überblick!E12*0.71)</f>
        <v>0 - 0</v>
      </c>
      <c r="Y8" s="217" t="s">
        <v>142</v>
      </c>
      <c r="Z8" s="218" t="n">
        <v>7</v>
      </c>
      <c r="AA8" s="218"/>
      <c r="AB8" s="225" t="e">
        <f aca="false">(T8*V8*AA8)</f>
        <v>#VALUE!</v>
      </c>
      <c r="AC8" s="226"/>
      <c r="AD8" s="221" t="n">
        <f aca="false">((LEFT(Y8,2)+RIGHT(Y8,2))/2)</f>
        <v>70</v>
      </c>
      <c r="AE8" s="222" t="str">
        <f aca="false">T8</f>
        <v>4 bis 5</v>
      </c>
      <c r="AF8" s="222" t="e">
        <f aca="false">T8*V8</f>
        <v>#VALUE!</v>
      </c>
      <c r="AG8" s="0"/>
      <c r="AH8" s="210" t="str">
        <f aca="false">IF(AH7=Überblick!AC52,Überblick!AC53,IF(AH7=Überblick!AD52,Überblick!AD53,IF(AH7=Überblick!AE52,Überblick!AE53,IF(AH7=Überblick!AF52,Überblick!AF53,IF(AH7=Überblick!AG52,Überblick!AG53,IF(AH7=Überblick!AH52,Überblick!AH53,IF(AH7=Überblick!AI52,Überblick!AI53,#N/A)))))))</f>
        <v>Konventionelles Kreuzheben</v>
      </c>
      <c r="AI8" s="211"/>
      <c r="AJ8" s="224" t="n">
        <v>4</v>
      </c>
      <c r="AK8" s="213" t="s">
        <v>141</v>
      </c>
      <c r="AL8" s="214" t="n">
        <v>6</v>
      </c>
      <c r="AM8" s="215"/>
      <c r="AN8" s="227" t="str">
        <f aca="false">(Überblick!E14*0.74)&amp;" - "&amp;(Überblick!E14*0.75)</f>
        <v>0 - 0</v>
      </c>
      <c r="AO8" s="217" t="s">
        <v>144</v>
      </c>
      <c r="AP8" s="218" t="n">
        <v>8</v>
      </c>
      <c r="AQ8" s="218"/>
      <c r="AR8" s="219" t="n">
        <f aca="false">(AJ8*AL8*AQ8)</f>
        <v>0</v>
      </c>
      <c r="AS8" s="220"/>
      <c r="AT8" s="221" t="n">
        <f aca="false">((LEFT(AO8,2)+RIGHT(AO8,2))/2)</f>
        <v>75</v>
      </c>
      <c r="AU8" s="222" t="n">
        <f aca="false">AJ8</f>
        <v>4</v>
      </c>
      <c r="AV8" s="222" t="n">
        <f aca="false">AJ8*AL8</f>
        <v>24</v>
      </c>
      <c r="AW8" s="0"/>
      <c r="AX8" s="210" t="str">
        <f aca="false">IF(AX7=Überblick!BA52,Überblick!BA53,IF(AX7=Überblick!BB52,Überblick!BB53,IF(AX7=Überblick!BC52,Überblick!BC53,IF(AX7=Überblick!BD52,Überblick!BD53,IF(AX7=Überblick!BE52,Überblick!BE53,IF(AX7=Überblick!BF52,Überblick!BF53,IF(AX7=Überblick!BG52,Überblick!BG53,#N/A)))))))</f>
        <v>Lowbar Kniebeuge</v>
      </c>
      <c r="AY8" s="211"/>
      <c r="AZ8" s="224" t="n">
        <v>1</v>
      </c>
      <c r="BA8" s="213" t="s">
        <v>141</v>
      </c>
      <c r="BB8" s="214" t="n">
        <v>6</v>
      </c>
      <c r="BC8" s="215" t="s">
        <v>145</v>
      </c>
      <c r="BD8" s="216" t="str">
        <f aca="false">(Überblick!E10*0.77)&amp;" - "&amp;(Überblick!E10*0.79)</f>
        <v>0 - 0</v>
      </c>
      <c r="BE8" s="217" t="s">
        <v>146</v>
      </c>
      <c r="BF8" s="218" t="n">
        <v>8</v>
      </c>
      <c r="BG8" s="218"/>
      <c r="BH8" s="219" t="n">
        <f aca="false">(AZ8*BB8*BG8)+(AZ9*BB9*BG9)</f>
        <v>0</v>
      </c>
      <c r="BI8" s="220"/>
      <c r="BJ8" s="221" t="n">
        <f aca="false">((LEFT(BE8,2)+RIGHT(BE8,2))/2)</f>
        <v>78</v>
      </c>
      <c r="BK8" s="222" t="n">
        <f aca="false">AZ8</f>
        <v>1</v>
      </c>
      <c r="BL8" s="222" t="n">
        <f aca="false">AZ8*BB8</f>
        <v>6</v>
      </c>
      <c r="BM8" s="0"/>
      <c r="BN8" s="210" t="str">
        <f aca="false">IF(BN7=Überblick!BM52,Überblick!BM53,IF(BN7=Überblick!BN52,Überblick!BN53,IF(BN7=Überblick!BO52,Überblick!BO53,IF(BN7=Überblick!BP52,Überblick!BP53,IF(BN7=Überblick!BQ52,Überblick!BQ53,IF(BN7=Überblick!BR52,Überblick!BR53,IF(BN7=Überblick!BS52,Überblick!BS53,#N/A)))))))</f>
        <v>Bankdrücken</v>
      </c>
      <c r="BO8" s="211"/>
      <c r="BP8" s="224" t="n">
        <v>4</v>
      </c>
      <c r="BQ8" s="213" t="s">
        <v>141</v>
      </c>
      <c r="BR8" s="214" t="n">
        <v>6</v>
      </c>
      <c r="BS8" s="215"/>
      <c r="BT8" s="216" t="str">
        <f aca="false">(Überblick!E12*0.74)&amp;" - "&amp;(Überblick!E12*0.76)</f>
        <v>0 - 0</v>
      </c>
      <c r="BU8" s="217" t="s">
        <v>144</v>
      </c>
      <c r="BV8" s="218" t="n">
        <v>8</v>
      </c>
      <c r="BW8" s="218"/>
      <c r="BX8" s="219" t="n">
        <f aca="false">(BP8*BR8*BW8)</f>
        <v>0</v>
      </c>
      <c r="BY8" s="220"/>
      <c r="BZ8" s="221" t="n">
        <f aca="false">((LEFT(BU8,2)+RIGHT(BU8,2))/2)</f>
        <v>75</v>
      </c>
      <c r="CA8" s="222" t="n">
        <f aca="false">BP8</f>
        <v>4</v>
      </c>
      <c r="CB8" s="222" t="n">
        <f aca="false">BP8*BR8</f>
        <v>24</v>
      </c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.6" hidden="false" customHeight="false" outlineLevel="0" collapsed="false">
      <c r="A9" s="0"/>
      <c r="B9" s="210"/>
      <c r="C9" s="228"/>
      <c r="D9" s="229"/>
      <c r="E9" s="230"/>
      <c r="F9" s="231"/>
      <c r="G9" s="232"/>
      <c r="H9" s="227"/>
      <c r="I9" s="233"/>
      <c r="J9" s="234"/>
      <c r="K9" s="234"/>
      <c r="L9" s="219"/>
      <c r="M9" s="220"/>
      <c r="N9" s="221"/>
      <c r="O9" s="222"/>
      <c r="P9" s="222"/>
      <c r="Q9" s="0"/>
      <c r="R9" s="235" t="str">
        <f aca="false">IF(R7=Überblick!Q52,Überblick!Q54,IF(R7=Überblick!R52,Überblick!R54,IF(R7=Überblick!S52,Überblick!S54,IF(R7=Überblick!T52,Überblick!T54,IF(R7=Überblick!U52,Überblick!U54,IF(R7=Überblick!V52,Überblick!V54,IF(R7=Überblick!W52,Überblick!W54,#N/A)))))))</f>
        <v>Military Press</v>
      </c>
      <c r="S9" s="236"/>
      <c r="T9" s="237" t="n">
        <v>1</v>
      </c>
      <c r="U9" s="238" t="s">
        <v>141</v>
      </c>
      <c r="V9" s="239" t="n">
        <v>8</v>
      </c>
      <c r="W9" s="240" t="s">
        <v>147</v>
      </c>
      <c r="X9" s="227" t="str">
        <f aca="false">(Überblick!E16*0.73)&amp;" - "&amp;(Überblick!E16*0.75)</f>
        <v>0 - 0</v>
      </c>
      <c r="Y9" s="233" t="s">
        <v>148</v>
      </c>
      <c r="Z9" s="234" t="n">
        <v>8</v>
      </c>
      <c r="AA9" s="234"/>
      <c r="AB9" s="241" t="n">
        <f aca="false">(T10*V10*AA10)+(T9*V9*AA9)</f>
        <v>0</v>
      </c>
      <c r="AC9" s="220"/>
      <c r="AD9" s="221" t="n">
        <f aca="false">((LEFT(Y9,2)+RIGHT(Y9,2))/2)</f>
        <v>74</v>
      </c>
      <c r="AE9" s="222" t="n">
        <f aca="false">T9</f>
        <v>1</v>
      </c>
      <c r="AF9" s="222" t="n">
        <f aca="false">T9*V9</f>
        <v>8</v>
      </c>
      <c r="AG9" s="0"/>
      <c r="AH9" s="210"/>
      <c r="AI9" s="228"/>
      <c r="AJ9" s="229"/>
      <c r="AK9" s="230"/>
      <c r="AL9" s="231"/>
      <c r="AM9" s="232"/>
      <c r="AN9" s="227"/>
      <c r="AO9" s="233"/>
      <c r="AP9" s="234"/>
      <c r="AQ9" s="234"/>
      <c r="AR9" s="219"/>
      <c r="AS9" s="220"/>
      <c r="AT9" s="221"/>
      <c r="AU9" s="222"/>
      <c r="AV9" s="222"/>
      <c r="AW9" s="0"/>
      <c r="AX9" s="210"/>
      <c r="AY9" s="228"/>
      <c r="AZ9" s="229" t="n">
        <v>3</v>
      </c>
      <c r="BA9" s="230" t="s">
        <v>141</v>
      </c>
      <c r="BB9" s="231" t="n">
        <v>6</v>
      </c>
      <c r="BC9" s="232" t="s">
        <v>149</v>
      </c>
      <c r="BD9" s="227" t="n">
        <f aca="false">0.9*BG8</f>
        <v>0</v>
      </c>
      <c r="BE9" s="233" t="n">
        <f aca="false">0.9*BJ8</f>
        <v>70.2</v>
      </c>
      <c r="BF9" s="234"/>
      <c r="BG9" s="234"/>
      <c r="BH9" s="219"/>
      <c r="BI9" s="220"/>
      <c r="BJ9" s="221" t="n">
        <f aca="false">BE9</f>
        <v>70.2</v>
      </c>
      <c r="BK9" s="222" t="n">
        <f aca="false">AZ9</f>
        <v>3</v>
      </c>
      <c r="BL9" s="222" t="n">
        <f aca="false">AZ9*BB9</f>
        <v>18</v>
      </c>
      <c r="BM9" s="0"/>
      <c r="BN9" s="210"/>
      <c r="BO9" s="228"/>
      <c r="BP9" s="229"/>
      <c r="BQ9" s="230"/>
      <c r="BR9" s="231"/>
      <c r="BS9" s="232"/>
      <c r="BT9" s="227"/>
      <c r="BU9" s="233"/>
      <c r="BV9" s="234"/>
      <c r="BW9" s="234"/>
      <c r="BX9" s="219"/>
      <c r="BY9" s="220"/>
      <c r="BZ9" s="221"/>
      <c r="CA9" s="222"/>
      <c r="CB9" s="222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.6" hidden="false" customHeight="false" outlineLevel="0" collapsed="false">
      <c r="A10" s="0"/>
      <c r="B10" s="223" t="str">
        <f aca="false">IF(B7=Überblick!D52,Überblick!D54,IF(B7=Überblick!E52,Überblick!E54,IF(B7=Überblick!F52,Überblick!F54,IF(B7=Überblick!G52,Überblick!G54,IF(B7=Überblick!H52,Überblick!H54,IF(B7=Überblick!I52,Überblick!I54,IF(B7=Überblick!J52,Überblick!J54,#N/A)))))))</f>
        <v>Romanian DL</v>
      </c>
      <c r="C10" s="242"/>
      <c r="D10" s="237" t="s">
        <v>150</v>
      </c>
      <c r="E10" s="238" t="s">
        <v>141</v>
      </c>
      <c r="F10" s="239" t="n">
        <f aca="false">IF(OR(B10="Stiff Leg DL",B10="Romanian DL"),8,6)</f>
        <v>8</v>
      </c>
      <c r="G10" s="243"/>
      <c r="H10" s="227"/>
      <c r="I10" s="233" t="str">
        <f aca="false">IF(OR(B10="Stiff Leg DL",B10="Romanian DL"),"","72-74")</f>
        <v/>
      </c>
      <c r="J10" s="234" t="n">
        <v>7</v>
      </c>
      <c r="K10" s="234"/>
      <c r="L10" s="225" t="e">
        <f aca="false">(D10*F10*K10)</f>
        <v>#VALUE!</v>
      </c>
      <c r="M10" s="226"/>
      <c r="N10" s="221" t="e">
        <f aca="false">((LEFT(I10,2)+RIGHT(I10,2))/2)</f>
        <v>#VALUE!</v>
      </c>
      <c r="O10" s="222" t="str">
        <f aca="false">D10</f>
        <v>2 bis 3</v>
      </c>
      <c r="P10" s="222" t="e">
        <f aca="false">D10*F10</f>
        <v>#VALUE!</v>
      </c>
      <c r="Q10" s="0"/>
      <c r="R10" s="235"/>
      <c r="S10" s="242"/>
      <c r="T10" s="237" t="n">
        <v>2</v>
      </c>
      <c r="U10" s="238" t="s">
        <v>141</v>
      </c>
      <c r="V10" s="239" t="n">
        <v>8</v>
      </c>
      <c r="W10" s="243" t="s">
        <v>151</v>
      </c>
      <c r="X10" s="227" t="n">
        <f aca="false">0.9*AA9</f>
        <v>0</v>
      </c>
      <c r="Y10" s="233" t="n">
        <f aca="false">0.9*AD9</f>
        <v>66.6</v>
      </c>
      <c r="Z10" s="234"/>
      <c r="AA10" s="234"/>
      <c r="AB10" s="241"/>
      <c r="AC10" s="220"/>
      <c r="AD10" s="222" t="n">
        <f aca="false">Y10</f>
        <v>66.6</v>
      </c>
      <c r="AE10" s="222" t="n">
        <f aca="false">T10</f>
        <v>2</v>
      </c>
      <c r="AF10" s="222" t="n">
        <f aca="false">T10*V10</f>
        <v>16</v>
      </c>
      <c r="AG10" s="244"/>
      <c r="AH10" s="223" t="str">
        <f aca="false">IF(AH7=Überblick!AC52,Überblick!AC54,IF(AH7=Überblick!AD52,Überblick!AD54,IF(AH7=Überblick!AE52,Überblick!AE54,IF(AH7=Überblick!AF52,Überblick!AF54,IF(AH7=Überblick!AG52,Überblick!AG54,IF(AH7=Überblick!AH52,Überblick!AH54,IF(AH7=Überblick!AI52,Überblick!AI54,#N/A)))))))</f>
        <v>Frontkniebeuge</v>
      </c>
      <c r="AI10" s="242"/>
      <c r="AJ10" s="237" t="n">
        <v>3</v>
      </c>
      <c r="AK10" s="238" t="s">
        <v>141</v>
      </c>
      <c r="AL10" s="239" t="n">
        <v>4</v>
      </c>
      <c r="AM10" s="243"/>
      <c r="AN10" s="227"/>
      <c r="AO10" s="233" t="s">
        <v>152</v>
      </c>
      <c r="AP10" s="234" t="n">
        <v>7</v>
      </c>
      <c r="AQ10" s="234"/>
      <c r="AR10" s="225" t="n">
        <f aca="false">(AJ10*AL10*AQ10)</f>
        <v>0</v>
      </c>
      <c r="AS10" s="226"/>
      <c r="AT10" s="221" t="n">
        <f aca="false">((LEFT(AO10,2)+RIGHT(AO10,2))/2)</f>
        <v>77</v>
      </c>
      <c r="AU10" s="222" t="n">
        <f aca="false">AJ10</f>
        <v>3</v>
      </c>
      <c r="AV10" s="222" t="n">
        <f aca="false">AJ10*AL10</f>
        <v>12</v>
      </c>
      <c r="AW10" s="244"/>
      <c r="AX10" s="223" t="str">
        <f aca="false">IF(AX7=Überblick!BA52,Überblick!BA54,IF(AX7=Überblick!BB52,Überblick!BB54,IF(AX7=Überblick!BC52,Überblick!BC54,IF(AX7=Überblick!BD52,Überblick!BD54,IF(AX7=Überblick!BE52,Überblick!BE54,IF(AX7=Überblick!BF52,Überblick!BF54,IF(AX7=Überblick!BG52,Überblick!BG54,#N/A)))))))</f>
        <v>Hip Thrusts</v>
      </c>
      <c r="AY10" s="242"/>
      <c r="AZ10" s="237" t="n">
        <v>2</v>
      </c>
      <c r="BA10" s="238" t="s">
        <v>141</v>
      </c>
      <c r="BB10" s="239" t="s">
        <v>153</v>
      </c>
      <c r="BC10" s="243"/>
      <c r="BD10" s="227"/>
      <c r="BE10" s="233"/>
      <c r="BF10" s="234" t="n">
        <v>7</v>
      </c>
      <c r="BG10" s="234"/>
      <c r="BH10" s="245"/>
      <c r="BI10" s="226"/>
      <c r="BJ10" s="246"/>
      <c r="BK10" s="247" t="n">
        <f aca="false">AZ10</f>
        <v>2</v>
      </c>
      <c r="BL10" s="247" t="e">
        <f aca="false">AZ10*BB10</f>
        <v>#VALUE!</v>
      </c>
      <c r="BM10" s="0"/>
      <c r="BN10" s="223" t="str">
        <f aca="false">IF(BN7=Überblick!BM52,Überblick!BM54,IF(BN7=Überblick!BN52,Überblick!BN54,IF(BN7=Überblick!BO52,Überblick!BO54,IF(BN7=Überblick!BP52,Überblick!BP54,IF(BN7=Überblick!BQ52,Überblick!BQ54,IF(BN7=Überblick!BR52,Überblick!BR54,IF(BN7=Überblick!BS52,Überblick!BS54,#N/A)))))))</f>
        <v>Military Press</v>
      </c>
      <c r="BO10" s="242"/>
      <c r="BP10" s="237" t="n">
        <v>3</v>
      </c>
      <c r="BQ10" s="238" t="s">
        <v>141</v>
      </c>
      <c r="BR10" s="239" t="n">
        <v>7</v>
      </c>
      <c r="BS10" s="243"/>
      <c r="BT10" s="227" t="str">
        <f aca="false">(Überblick!E16*0.69)&amp;" - "&amp;(Überblick!E16*0.71)</f>
        <v>0 - 0</v>
      </c>
      <c r="BU10" s="248" t="s">
        <v>142</v>
      </c>
      <c r="BV10" s="234" t="n">
        <v>7</v>
      </c>
      <c r="BW10" s="234"/>
      <c r="BX10" s="225" t="n">
        <f aca="false">(BP10*BR10*BW10)</f>
        <v>0</v>
      </c>
      <c r="BY10" s="226"/>
      <c r="BZ10" s="221" t="n">
        <f aca="false">((LEFT(BU10,2)+RIGHT(BU10,2))/2)</f>
        <v>70</v>
      </c>
      <c r="CA10" s="222" t="n">
        <f aca="false">BP10</f>
        <v>3</v>
      </c>
      <c r="CB10" s="222" t="n">
        <f aca="false">BP10*BR10</f>
        <v>21</v>
      </c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.6" hidden="false" customHeight="false" outlineLevel="0" collapsed="false">
      <c r="A11" s="0"/>
      <c r="B11" s="223" t="str">
        <f aca="false">IF(B7=Überblick!D52,Überblick!D55,IF(B7=Überblick!E52,Überblick!E55,IF(B7=Überblick!F52,Überblick!F55,IF(B7=Überblick!G52,Überblick!G55,IF(B7=Überblick!H52,Überblick!H55,IF(B7=Überblick!I52,Überblick!I55,IF(B7=Überblick!J52,Überblick!J55,#N/A)))))))</f>
        <v>Belt Squat</v>
      </c>
      <c r="C11" s="228"/>
      <c r="D11" s="229" t="n">
        <v>2</v>
      </c>
      <c r="E11" s="230" t="s">
        <v>141</v>
      </c>
      <c r="F11" s="231" t="s">
        <v>154</v>
      </c>
      <c r="G11" s="232"/>
      <c r="H11" s="227"/>
      <c r="I11" s="233"/>
      <c r="J11" s="234" t="n">
        <v>7</v>
      </c>
      <c r="K11" s="234"/>
      <c r="L11" s="245"/>
      <c r="M11" s="226"/>
      <c r="N11" s="249"/>
      <c r="O11" s="250" t="n">
        <f aca="false">D11</f>
        <v>2</v>
      </c>
      <c r="P11" s="247" t="e">
        <f aca="false">D11*F11</f>
        <v>#VALUE!</v>
      </c>
      <c r="Q11" s="0"/>
      <c r="R11" s="223" t="str">
        <f aca="false">IF(R7=Überblick!Q52,Überblick!Q55,IF(R7=Überblick!R52,Überblick!R55,IF(R7=Überblick!S52,Überblick!S55,IF(R7=Überblick!T52,Überblick!T55,IF(R7=Überblick!U52,Überblick!U55,IF(R7=Überblick!V52,Überblick!V55,IF(R7=Überblick!W52,Überblick!W55,#N/A)))))))</f>
        <v>Seal Rows</v>
      </c>
      <c r="S11" s="228"/>
      <c r="T11" s="229" t="n">
        <v>4</v>
      </c>
      <c r="U11" s="230" t="s">
        <v>141</v>
      </c>
      <c r="V11" s="231" t="s">
        <v>155</v>
      </c>
      <c r="W11" s="232"/>
      <c r="X11" s="227"/>
      <c r="Y11" s="233"/>
      <c r="Z11" s="234" t="n">
        <v>7</v>
      </c>
      <c r="AA11" s="234"/>
      <c r="AB11" s="245"/>
      <c r="AC11" s="226"/>
      <c r="AD11" s="249"/>
      <c r="AE11" s="250" t="n">
        <f aca="false">T11</f>
        <v>4</v>
      </c>
      <c r="AF11" s="247" t="e">
        <f aca="false">T11*V11</f>
        <v>#VALUE!</v>
      </c>
      <c r="AG11" s="251"/>
      <c r="AH11" s="223" t="str">
        <f aca="false">IF(AH7=Überblick!AC52,Überblick!AC55,IF(AH7=Überblick!AD52,Überblick!AD55,IF(AH7=Überblick!AE52,Überblick!AE55,IF(AH7=Überblick!AF52,Überblick!AF55,IF(AH7=Überblick!AG52,Überblick!AG55,IF(AH7=Überblick!AH52,Überblick!AH55,IF(AH7=Überblick!AI52,Überblick!AI55,#N/A)))))))</f>
        <v>Schrägbankdrücken</v>
      </c>
      <c r="AI11" s="228"/>
      <c r="AJ11" s="229" t="n">
        <v>3</v>
      </c>
      <c r="AK11" s="230" t="s">
        <v>141</v>
      </c>
      <c r="AL11" s="231" t="n">
        <f aca="false">IF(OR(AH11="Schrägbankdrücken",AH11="Enges Bankdrücken"),8,6)</f>
        <v>8</v>
      </c>
      <c r="AM11" s="232"/>
      <c r="AN11" s="227"/>
      <c r="AO11" s="233" t="str">
        <f aca="false">IF(OR(AH11="2ct. Bankdrücken",AH11="Spoto Press"),"71-73","69-71")</f>
        <v>69-71</v>
      </c>
      <c r="AP11" s="234" t="n">
        <v>7</v>
      </c>
      <c r="AQ11" s="234"/>
      <c r="AR11" s="225" t="n">
        <f aca="false">(AJ11*AL11*AQ11)</f>
        <v>0</v>
      </c>
      <c r="AS11" s="226"/>
      <c r="AT11" s="221" t="n">
        <f aca="false">((LEFT(AO11,2)+RIGHT(AO11,2))/2)</f>
        <v>70</v>
      </c>
      <c r="AU11" s="252" t="n">
        <f aca="false">AJ11</f>
        <v>3</v>
      </c>
      <c r="AV11" s="222" t="n">
        <f aca="false">AJ11*AL11</f>
        <v>24</v>
      </c>
      <c r="AW11" s="251"/>
      <c r="AX11" s="223" t="str">
        <f aca="false">IF(AX7=Überblick!BA52,Überblick!BA55,IF(AX7=Überblick!BB52,Überblick!BB55,IF(AX7=Überblick!BC52,Überblick!BC55,IF(AX7=Überblick!BD52,Überblick!BD55,IF(AX7=Überblick!BE52,Überblick!BE55,IF(AX7=Überblick!BF52,Überblick!BF55,IF(AX7=Überblick!BG52,Überblick!BG55,#N/A)))))))</f>
        <v>Belt Squat</v>
      </c>
      <c r="AY11" s="228"/>
      <c r="AZ11" s="229" t="n">
        <v>2</v>
      </c>
      <c r="BA11" s="230" t="s">
        <v>141</v>
      </c>
      <c r="BB11" s="231" t="s">
        <v>153</v>
      </c>
      <c r="BC11" s="232"/>
      <c r="BD11" s="227"/>
      <c r="BE11" s="233"/>
      <c r="BF11" s="234" t="n">
        <v>7</v>
      </c>
      <c r="BG11" s="234"/>
      <c r="BH11" s="245"/>
      <c r="BI11" s="226"/>
      <c r="BJ11" s="253"/>
      <c r="BK11" s="250" t="n">
        <f aca="false">AZ11</f>
        <v>2</v>
      </c>
      <c r="BL11" s="247" t="e">
        <f aca="false">AZ11*BB11</f>
        <v>#VALUE!</v>
      </c>
      <c r="BM11" s="0"/>
      <c r="BN11" s="223" t="str">
        <f aca="false">IF(BN7=Überblick!BM52,Überblick!BM55,IF(BN7=Überblick!BN52,Überblick!BN55,IF(BN7=Überblick!BO52,Überblick!BO55,IF(BN7=Überblick!BP52,Überblick!BP55,IF(BN7=Überblick!BQ52,Überblick!BQ55,IF(BN7=Überblick!BR52,Überblick!BR55,IF(BN7=Überblick!BS52,Überblick!BS55,#N/A)))))))</f>
        <v>Seal Rows</v>
      </c>
      <c r="BO11" s="228"/>
      <c r="BP11" s="229" t="n">
        <v>3</v>
      </c>
      <c r="BQ11" s="230" t="s">
        <v>141</v>
      </c>
      <c r="BR11" s="231" t="s">
        <v>153</v>
      </c>
      <c r="BS11" s="232"/>
      <c r="BT11" s="227"/>
      <c r="BU11" s="233"/>
      <c r="BV11" s="234" t="n">
        <v>7</v>
      </c>
      <c r="BW11" s="234"/>
      <c r="BX11" s="245"/>
      <c r="BY11" s="226"/>
      <c r="BZ11" s="249"/>
      <c r="CA11" s="250" t="n">
        <f aca="false">BP11</f>
        <v>3</v>
      </c>
      <c r="CB11" s="247" t="e">
        <f aca="false">BP11*BR11</f>
        <v>#VALUE!</v>
      </c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.6" hidden="false" customHeight="false" outlineLevel="0" collapsed="false">
      <c r="A12" s="0"/>
      <c r="B12" s="223" t="str">
        <f aca="false">IF(B7=Überblick!D52,Überblick!D56,IF(B7=Überblick!E52,Überblick!E56,IF(B7=Überblick!F52,Überblick!F56,IF(B7=Überblick!G52,Überblick!G56,IF(B7=Überblick!H52,Überblick!H56,IF(B7=Überblick!I52,Überblick!I56,IF(B7=Überblick!J52,Überblick!J56,#N/A)))))))</f>
        <v>Brustabgestütztes Seitheben</v>
      </c>
      <c r="C12" s="242"/>
      <c r="D12" s="254" t="n">
        <v>3</v>
      </c>
      <c r="E12" s="255" t="s">
        <v>141</v>
      </c>
      <c r="F12" s="256" t="s">
        <v>156</v>
      </c>
      <c r="G12" s="243"/>
      <c r="H12" s="227"/>
      <c r="I12" s="233"/>
      <c r="J12" s="234" t="n">
        <v>7</v>
      </c>
      <c r="K12" s="234"/>
      <c r="L12" s="257"/>
      <c r="M12" s="226"/>
      <c r="N12" s="258"/>
      <c r="O12" s="250" t="n">
        <f aca="false">D12</f>
        <v>3</v>
      </c>
      <c r="P12" s="247" t="e">
        <f aca="false">D12*F12</f>
        <v>#VALUE!</v>
      </c>
      <c r="Q12" s="0"/>
      <c r="R12" s="223" t="str">
        <f aca="false">IF(R7=Überblick!Q52,Überblick!Q56,IF(R7=Überblick!R52,Überblick!R56,IF(R7=Überblick!S52,Überblick!S56,IF(R7=Überblick!T52,Überblick!T56,IF(R7=Überblick!U52,Überblick!U56,IF(R7=Überblick!V52,Überblick!V56,IF(R7=Überblick!W52,Überblick!W56,#N/A)))))))</f>
        <v>Klimmzüge mit ZG - OG</v>
      </c>
      <c r="S12" s="242"/>
      <c r="T12" s="254" t="n">
        <v>3</v>
      </c>
      <c r="U12" s="255" t="s">
        <v>141</v>
      </c>
      <c r="V12" s="256" t="n">
        <f aca="false">IF(OR(R12="Latzug eng",R12="Latzug weit"),"8 bis 10",5)</f>
        <v>5</v>
      </c>
      <c r="W12" s="243"/>
      <c r="X12" s="227"/>
      <c r="Y12" s="233"/>
      <c r="Z12" s="234" t="n">
        <v>7</v>
      </c>
      <c r="AA12" s="234"/>
      <c r="AB12" s="257"/>
      <c r="AC12" s="226"/>
      <c r="AD12" s="258"/>
      <c r="AE12" s="250" t="n">
        <f aca="false">T12</f>
        <v>3</v>
      </c>
      <c r="AF12" s="247" t="n">
        <f aca="false">T12*V12</f>
        <v>15</v>
      </c>
      <c r="AG12" s="251"/>
      <c r="AH12" s="223" t="str">
        <f aca="false">IF(AH7=Überblick!AC52,Überblick!AC56,IF(AH7=Überblick!AD52,Überblick!AD56,IF(AH7=Überblick!AE52,Überblick!AE56,IF(AH7=Überblick!AF52,Überblick!AF56,IF(AH7=Überblick!AG52,Überblick!AG56,IF(AH7=Überblick!AH52,Überblick!AH56,IF(AH7=Überblick!AI52,Überblick!AI56,#N/A)))))))</f>
        <v>Beinbeuger, sitzend</v>
      </c>
      <c r="AI12" s="242"/>
      <c r="AJ12" s="254" t="n">
        <v>2</v>
      </c>
      <c r="AK12" s="255" t="s">
        <v>141</v>
      </c>
      <c r="AL12" s="256" t="s">
        <v>154</v>
      </c>
      <c r="AM12" s="243"/>
      <c r="AN12" s="227"/>
      <c r="AO12" s="233"/>
      <c r="AP12" s="234" t="n">
        <v>7</v>
      </c>
      <c r="AQ12" s="234"/>
      <c r="AR12" s="257"/>
      <c r="AS12" s="226"/>
      <c r="AT12" s="258"/>
      <c r="AU12" s="250" t="n">
        <f aca="false">AJ12</f>
        <v>2</v>
      </c>
      <c r="AV12" s="247" t="e">
        <f aca="false">AJ12*AL12</f>
        <v>#VALUE!</v>
      </c>
      <c r="AW12" s="251"/>
      <c r="AX12" s="223" t="str">
        <f aca="false">IF(AX7=Überblick!BA52,Überblick!BA56,IF(AX7=Überblick!BB52,Überblick!BB56,IF(AX7=Überblick!BC52,Überblick!BC56,IF(AX7=Überblick!BD52,Überblick!BD56,IF(AX7=Überblick!BE52,Überblick!BE56,IF(AX7=Überblick!BF52,Überblick!BF56,IF(AX7=Überblick!BG52,Überblick!BG56,#N/A)))))))</f>
        <v>Brustabgestütztes Seitheben</v>
      </c>
      <c r="AY12" s="242"/>
      <c r="AZ12" s="254" t="n">
        <v>3</v>
      </c>
      <c r="BA12" s="255" t="s">
        <v>141</v>
      </c>
      <c r="BB12" s="256" t="s">
        <v>154</v>
      </c>
      <c r="BC12" s="243"/>
      <c r="BD12" s="227"/>
      <c r="BE12" s="233"/>
      <c r="BF12" s="234" t="n">
        <v>7</v>
      </c>
      <c r="BG12" s="234"/>
      <c r="BH12" s="257"/>
      <c r="BI12" s="226"/>
      <c r="BJ12" s="259"/>
      <c r="BK12" s="250" t="n">
        <f aca="false">AZ12</f>
        <v>3</v>
      </c>
      <c r="BL12" s="247" t="e">
        <f aca="false">AZ12*BB12</f>
        <v>#VALUE!</v>
      </c>
      <c r="BM12" s="0"/>
      <c r="BN12" s="223" t="str">
        <f aca="false">IF(BN7=Überblick!BM52,Überblick!BM56,IF(BN7=Überblick!BN52,Überblick!BN56,IF(BN7=Überblick!BO52,Überblick!BO56,IF(BN7=Überblick!BP52,Überblick!BP56,IF(BN7=Überblick!BQ52,Überblick!BQ56,IF(BN7=Überblick!BR52,Überblick!BR56,IF(BN7=Überblick!BS52,Überblick!BS56,#N/A)))))))</f>
        <v>Klimmzüge mit BW - UG</v>
      </c>
      <c r="BO12" s="242"/>
      <c r="BP12" s="260" t="str">
        <f aca="false">IF(OR(BN12="Latzug eng",BN12="Latzug weit"),"4","")</f>
        <v/>
      </c>
      <c r="BQ12" s="261" t="s">
        <v>141</v>
      </c>
      <c r="BR12" s="262" t="str">
        <f aca="false">IF(OR(BN12="Latzug eng",BN12="Latzug weit"),"6 bis 8","")</f>
        <v/>
      </c>
      <c r="BS12" s="263"/>
      <c r="BT12" s="227" t="str">
        <f aca="false">IF(OR(BN12="Latzug eng",BN12="Latzug weit"),"","35 Wdh. über das Training verteilt")</f>
        <v>35 Wdh. über das Training verteilt</v>
      </c>
      <c r="BU12" s="233"/>
      <c r="BV12" s="234" t="n">
        <v>8</v>
      </c>
      <c r="BW12" s="234"/>
      <c r="BX12" s="245"/>
      <c r="BY12" s="226"/>
      <c r="BZ12" s="258"/>
      <c r="CA12" s="250" t="str">
        <f aca="false">BP12</f>
        <v/>
      </c>
      <c r="CB12" s="247" t="e">
        <f aca="false">BP12*BR12</f>
        <v>#VALUE!</v>
      </c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5.6" hidden="false" customHeight="false" outlineLevel="0" collapsed="false">
      <c r="A13" s="0"/>
      <c r="B13" s="223" t="str">
        <f aca="false">IF(B7=Überblick!D52,Überblick!D57,IF(B7=Überblick!E52,Überblick!E57,IF(B7=Überblick!F52,Überblick!F57,IF(B7=Überblick!G52,Überblick!G57,IF(B7=Überblick!H52,Überblick!H57,IF(B7=Überblick!I52,Überblick!I57,IF(B7=Überblick!J52,Überblick!J57,#N/A)))))))</f>
        <v>Facepulls</v>
      </c>
      <c r="C13" s="228"/>
      <c r="D13" s="229" t="n">
        <v>3</v>
      </c>
      <c r="E13" s="230" t="s">
        <v>141</v>
      </c>
      <c r="F13" s="231" t="s">
        <v>156</v>
      </c>
      <c r="G13" s="232"/>
      <c r="H13" s="227"/>
      <c r="I13" s="233"/>
      <c r="J13" s="234" t="n">
        <v>7</v>
      </c>
      <c r="K13" s="234"/>
      <c r="L13" s="257"/>
      <c r="M13" s="226"/>
      <c r="N13" s="258"/>
      <c r="O13" s="250" t="n">
        <f aca="false">D13</f>
        <v>3</v>
      </c>
      <c r="P13" s="247" t="e">
        <f aca="false">D13*F13</f>
        <v>#VALUE!</v>
      </c>
      <c r="Q13" s="0"/>
      <c r="R13" s="223" t="str">
        <f aca="false">IF(R7=Überblick!Q52,Überblick!Q57,IF(R7=Überblick!R52,Überblick!R57,IF(R7=Überblick!S52,Überblick!S57,IF(R7=Überblick!T52,Überblick!T57,IF(R7=Überblick!U52,Überblick!U57,IF(R7=Überblick!V52,Überblick!V57,IF(R7=Überblick!W52,Überblick!W57,#N/A)))))))</f>
        <v>SZ Curls</v>
      </c>
      <c r="S13" s="228"/>
      <c r="T13" s="229" t="n">
        <v>3</v>
      </c>
      <c r="U13" s="230" t="s">
        <v>141</v>
      </c>
      <c r="V13" s="231" t="s">
        <v>154</v>
      </c>
      <c r="W13" s="232"/>
      <c r="X13" s="227"/>
      <c r="Y13" s="233"/>
      <c r="Z13" s="234" t="n">
        <v>7</v>
      </c>
      <c r="AA13" s="234"/>
      <c r="AB13" s="257"/>
      <c r="AC13" s="226"/>
      <c r="AD13" s="258"/>
      <c r="AE13" s="250" t="n">
        <f aca="false">T13</f>
        <v>3</v>
      </c>
      <c r="AF13" s="247" t="e">
        <f aca="false">T13*V13</f>
        <v>#VALUE!</v>
      </c>
      <c r="AG13" s="251"/>
      <c r="AH13" s="223" t="n">
        <f aca="false">IF(AH7=Überblick!AC52,Überblick!AC57,IF(AH7=Überblick!AD52,Überblick!AD57,IF(AH7=Überblick!AE52,Überblick!AE57,IF(AH7=Überblick!AF52,Überblick!AF57,IF(AH7=Überblick!AG52,Überblick!AG57,IF(AH7=Überblick!AH52,Überblick!AH57,IF(AH7=Überblick!AI52,Überblick!AI57,#N/A)))))))</f>
        <v>0</v>
      </c>
      <c r="AI13" s="228"/>
      <c r="AJ13" s="229"/>
      <c r="AK13" s="230"/>
      <c r="AL13" s="231"/>
      <c r="AM13" s="232"/>
      <c r="AN13" s="227"/>
      <c r="AO13" s="233"/>
      <c r="AP13" s="234"/>
      <c r="AQ13" s="234"/>
      <c r="AR13" s="257"/>
      <c r="AS13" s="226"/>
      <c r="AT13" s="258"/>
      <c r="AU13" s="250"/>
      <c r="AV13" s="250"/>
      <c r="AW13" s="251"/>
      <c r="AX13" s="223" t="str">
        <f aca="false">IF(AX7=Überblick!BA52,Überblick!BA57,IF(AX7=Überblick!BB52,Überblick!BB57,IF(AX7=Überblick!BC52,Überblick!BC57,IF(AX7=Überblick!BD52,Überblick!BD57,IF(AX7=Überblick!BE52,Überblick!BE57,IF(AX7=Überblick!BF52,Überblick!BF57,IF(AX7=Überblick!BG52,Überblick!BG57,#N/A)))))))</f>
        <v>Facepulls</v>
      </c>
      <c r="AY13" s="228"/>
      <c r="AZ13" s="229" t="n">
        <v>3</v>
      </c>
      <c r="BA13" s="230" t="s">
        <v>141</v>
      </c>
      <c r="BB13" s="231" t="s">
        <v>154</v>
      </c>
      <c r="BC13" s="232"/>
      <c r="BD13" s="227"/>
      <c r="BE13" s="233"/>
      <c r="BF13" s="234" t="n">
        <v>7</v>
      </c>
      <c r="BG13" s="234"/>
      <c r="BH13" s="257"/>
      <c r="BI13" s="226"/>
      <c r="BJ13" s="259"/>
      <c r="BK13" s="250" t="n">
        <f aca="false">AZ13</f>
        <v>3</v>
      </c>
      <c r="BL13" s="247" t="e">
        <f aca="false">AZ13*BB13</f>
        <v>#VALUE!</v>
      </c>
      <c r="BM13" s="0"/>
      <c r="BN13" s="223" t="str">
        <f aca="false">IF(BN7=Überblick!BM52,Überblick!BM57,IF(BN7=Überblick!BN52,Überblick!BN57,IF(BN7=Überblick!BO52,Überblick!BO57,IF(BN7=Überblick!BP52,Überblick!BP57,IF(BN7=Überblick!BQ52,Überblick!BQ57,IF(BN7=Überblick!BR52,Überblick!BR57,IF(BN7=Überblick!BS52,Überblick!BS57,#N/A)))))))</f>
        <v>SZ Curls</v>
      </c>
      <c r="BO13" s="228"/>
      <c r="BP13" s="229" t="n">
        <v>3</v>
      </c>
      <c r="BQ13" s="230" t="s">
        <v>141</v>
      </c>
      <c r="BR13" s="231" t="s">
        <v>153</v>
      </c>
      <c r="BS13" s="232"/>
      <c r="BT13" s="227"/>
      <c r="BU13" s="233"/>
      <c r="BV13" s="234" t="n">
        <v>7</v>
      </c>
      <c r="BW13" s="234"/>
      <c r="BX13" s="245"/>
      <c r="BY13" s="226"/>
      <c r="BZ13" s="258"/>
      <c r="CA13" s="250" t="n">
        <f aca="false">BP13</f>
        <v>3</v>
      </c>
      <c r="CB13" s="247" t="e">
        <f aca="false">BP13*BR13</f>
        <v>#VALUE!</v>
      </c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.6" hidden="false" customHeight="false" outlineLevel="0" collapsed="false">
      <c r="A14" s="0"/>
      <c r="B14" s="223" t="n">
        <f aca="false">IF(B7=Überblick!D52,Überblick!D58,IF(B7=Überblick!E52,Überblick!E58,IF(B7=Überblick!F52,Überblick!F58,IF(B7=Überblick!G52,Überblick!G58,IF(B7=Überblick!H52,Überblick!H58,IF(B7=Überblick!I52,Überblick!I58,IF(B7=Überblick!J52,Überblick!J58,#N/A)))))))</f>
        <v>0</v>
      </c>
      <c r="C14" s="264"/>
      <c r="D14" s="265"/>
      <c r="E14" s="266"/>
      <c r="F14" s="267"/>
      <c r="G14" s="268"/>
      <c r="H14" s="227"/>
      <c r="I14" s="233"/>
      <c r="J14" s="234"/>
      <c r="K14" s="234"/>
      <c r="L14" s="257"/>
      <c r="M14" s="226"/>
      <c r="N14" s="258"/>
      <c r="O14" s="269"/>
      <c r="P14" s="269"/>
      <c r="Q14" s="0"/>
      <c r="R14" s="223" t="str">
        <f aca="false">IF(R7=Überblick!Q52,Überblick!Q58,IF(R7=Überblick!R52,Überblick!R58,IF(R7=Überblick!S52,Überblick!S58,IF(R7=Überblick!T52,Überblick!T58,IF(R7=Überblick!U52,Überblick!U58,IF(R7=Überblick!V52,Überblick!V58,IF(R7=Überblick!W52,Überblick!W58,#N/A)))))))</f>
        <v>Überkopfstrecken - Kabel </v>
      </c>
      <c r="S14" s="264"/>
      <c r="T14" s="265" t="n">
        <v>3</v>
      </c>
      <c r="U14" s="266" t="s">
        <v>141</v>
      </c>
      <c r="V14" s="267" t="s">
        <v>154</v>
      </c>
      <c r="W14" s="268"/>
      <c r="X14" s="227"/>
      <c r="Y14" s="233"/>
      <c r="Z14" s="234" t="n">
        <v>7</v>
      </c>
      <c r="AA14" s="234"/>
      <c r="AB14" s="257"/>
      <c r="AC14" s="226"/>
      <c r="AD14" s="258"/>
      <c r="AE14" s="250" t="n">
        <f aca="false">T14</f>
        <v>3</v>
      </c>
      <c r="AF14" s="247" t="e">
        <f aca="false">T14*V14</f>
        <v>#VALUE!</v>
      </c>
      <c r="AG14" s="251"/>
      <c r="AH14" s="223" t="n">
        <f aca="false">IF(AH7=Überblick!AC52,Überblick!AC58,IF(AH7=Überblick!AD52,Überblick!AD58,IF(AH7=Überblick!AE52,Überblick!AE58,IF(AH7=Überblick!AF52,Überblick!AF58,IF(AH7=Überblick!AG52,Überblick!AG58,IF(AH7=Überblick!AH52,Überblick!AH58,IF(AH7=Überblick!AI52,Überblick!AI58,#N/A)))))))</f>
        <v>0</v>
      </c>
      <c r="AI14" s="264"/>
      <c r="AJ14" s="265"/>
      <c r="AK14" s="266"/>
      <c r="AL14" s="267"/>
      <c r="AM14" s="268"/>
      <c r="AN14" s="227"/>
      <c r="AO14" s="233"/>
      <c r="AP14" s="234"/>
      <c r="AQ14" s="234"/>
      <c r="AR14" s="257"/>
      <c r="AS14" s="226"/>
      <c r="AT14" s="258"/>
      <c r="AU14" s="269"/>
      <c r="AV14" s="269"/>
      <c r="AW14" s="251"/>
      <c r="AX14" s="223" t="n">
        <f aca="false">IF(AX7=Überblick!BA52,Überblick!BA58,IF(AX7=Überblick!BB52,Überblick!BB58,IF(AX7=Überblick!BC52,Überblick!BC58,IF(AX7=Überblick!BD52,Überblick!BD58,IF(AX7=Überblick!BE52,Überblick!BE58,IF(AX7=Überblick!BF52,Überblick!BF58,IF(AX7=Überblick!BG52,Überblick!BG58,#N/A)))))))</f>
        <v>0</v>
      </c>
      <c r="AY14" s="264"/>
      <c r="AZ14" s="265"/>
      <c r="BA14" s="266"/>
      <c r="BB14" s="267"/>
      <c r="BC14" s="268"/>
      <c r="BD14" s="227"/>
      <c r="BE14" s="233"/>
      <c r="BF14" s="234"/>
      <c r="BG14" s="234"/>
      <c r="BH14" s="257"/>
      <c r="BI14" s="226"/>
      <c r="BJ14" s="259"/>
      <c r="BK14" s="269"/>
      <c r="BL14" s="269"/>
      <c r="BM14" s="0"/>
      <c r="BN14" s="223" t="str">
        <f aca="false">IF(BN7=Überblick!BM52,Überblick!BM58,IF(BN7=Überblick!BN52,Überblick!BN58,IF(BN7=Überblick!BO52,Überblick!BO58,IF(BN7=Überblick!BP52,Überblick!BP58,IF(BN7=Überblick!BQ52,Überblick!BQ58,IF(BN7=Überblick!BR52,Überblick!BR58,IF(BN7=Überblick!BS52,Überblick!BS58,#N/A)))))))</f>
        <v>Rolling Extensions</v>
      </c>
      <c r="BO14" s="264"/>
      <c r="BP14" s="265" t="n">
        <v>3</v>
      </c>
      <c r="BQ14" s="266" t="s">
        <v>141</v>
      </c>
      <c r="BR14" s="267" t="s">
        <v>153</v>
      </c>
      <c r="BS14" s="268"/>
      <c r="BT14" s="227"/>
      <c r="BU14" s="233"/>
      <c r="BV14" s="234" t="n">
        <v>7</v>
      </c>
      <c r="BW14" s="234"/>
      <c r="BX14" s="245"/>
      <c r="BY14" s="226"/>
      <c r="BZ14" s="258"/>
      <c r="CA14" s="250" t="n">
        <f aca="false">BP14</f>
        <v>3</v>
      </c>
      <c r="CB14" s="247" t="e">
        <f aca="false">BP14*BR14</f>
        <v>#VALUE!</v>
      </c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.6" hidden="false" customHeight="false" outlineLevel="0" collapsed="false">
      <c r="A15" s="0"/>
      <c r="B15" s="223" t="n">
        <f aca="false">IF(B7=Überblick!D52,Überblick!D59,IF(B7=Überblick!E52,Überblick!E59,IF(B7=Überblick!F52,Überblick!F59,IF(B7=Überblick!G52,Überblick!G59,IF(B7=Überblick!H52,Überblick!H59,IF(B7=Überblick!I52,Überblick!I59,IF(B7=Überblick!J52,Überblick!J59,#N/A)))))))</f>
        <v>0</v>
      </c>
      <c r="C15" s="228"/>
      <c r="D15" s="229"/>
      <c r="E15" s="230"/>
      <c r="F15" s="231"/>
      <c r="G15" s="232"/>
      <c r="H15" s="227"/>
      <c r="I15" s="233"/>
      <c r="J15" s="234"/>
      <c r="K15" s="234"/>
      <c r="L15" s="257"/>
      <c r="M15" s="226"/>
      <c r="N15" s="258"/>
      <c r="O15" s="269"/>
      <c r="P15" s="269"/>
      <c r="Q15" s="0"/>
      <c r="R15" s="223" t="str">
        <f aca="false">IF(R7=Überblick!Q52,Überblick!Q59,IF(R7=Überblick!R52,Überblick!R59,IF(R7=Überblick!S52,Überblick!S59,IF(R7=Überblick!T52,Überblick!T59,IF(R7=Überblick!U52,Überblick!U59,IF(R7=Überblick!V52,Überblick!V59,IF(R7=Überblick!W52,Überblick!W59,#N/A)))))))</f>
        <v>Wadenheben stehend - Maschine</v>
      </c>
      <c r="S15" s="228"/>
      <c r="T15" s="229" t="n">
        <v>3</v>
      </c>
      <c r="U15" s="230" t="s">
        <v>141</v>
      </c>
      <c r="V15" s="231" t="s">
        <v>156</v>
      </c>
      <c r="W15" s="232"/>
      <c r="X15" s="227"/>
      <c r="Y15" s="233"/>
      <c r="Z15" s="234" t="n">
        <v>7</v>
      </c>
      <c r="AA15" s="234"/>
      <c r="AB15" s="257"/>
      <c r="AC15" s="226"/>
      <c r="AD15" s="258"/>
      <c r="AE15" s="250" t="n">
        <f aca="false">T15</f>
        <v>3</v>
      </c>
      <c r="AF15" s="247" t="e">
        <f aca="false">T15*V15</f>
        <v>#VALUE!</v>
      </c>
      <c r="AG15" s="251"/>
      <c r="AH15" s="223" t="n">
        <f aca="false">IF(AH7=Überblick!AC52,Überblick!AC59,IF(AH7=Überblick!AD52,Überblick!AD59,IF(AH7=Überblick!AE52,Überblick!AE59,IF(AH7=Überblick!AF52,Überblick!AF59,IF(AH7=Überblick!AG52,Überblick!AG59,IF(AH7=Überblick!AH52,Überblick!AH59,IF(AH7=Überblick!AI52,Überblick!AI59,#N/A)))))))</f>
        <v>0</v>
      </c>
      <c r="AI15" s="228"/>
      <c r="AJ15" s="229"/>
      <c r="AK15" s="230"/>
      <c r="AL15" s="231"/>
      <c r="AM15" s="232"/>
      <c r="AN15" s="227"/>
      <c r="AO15" s="233"/>
      <c r="AP15" s="234"/>
      <c r="AQ15" s="234"/>
      <c r="AR15" s="257"/>
      <c r="AS15" s="226"/>
      <c r="AT15" s="258"/>
      <c r="AU15" s="269"/>
      <c r="AV15" s="269"/>
      <c r="AW15" s="251"/>
      <c r="AX15" s="223" t="n">
        <f aca="false">IF(AX7=Überblick!BA52,Überblick!BA59,IF(AX7=Überblick!BB52,Überblick!BB59,IF(AX7=Überblick!BC52,Überblick!BC59,IF(AX7=Überblick!BD52,Überblick!BD59,IF(AX7=Überblick!BE52,Überblick!BE59,IF(AX7=Überblick!BF52,Überblick!BF59,IF(AX7=Überblick!BG52,Überblick!BG59,#N/A)))))))</f>
        <v>0</v>
      </c>
      <c r="AY15" s="228"/>
      <c r="AZ15" s="229"/>
      <c r="BA15" s="230"/>
      <c r="BB15" s="231"/>
      <c r="BC15" s="232"/>
      <c r="BD15" s="227"/>
      <c r="BE15" s="233"/>
      <c r="BF15" s="234"/>
      <c r="BG15" s="234"/>
      <c r="BH15" s="257"/>
      <c r="BI15" s="226"/>
      <c r="BJ15" s="259"/>
      <c r="BK15" s="269"/>
      <c r="BL15" s="269"/>
      <c r="BM15" s="0"/>
      <c r="BN15" s="223" t="str">
        <f aca="false">IF(BN7=Überblick!BM52,Überblick!BM59,IF(BN7=Überblick!BN52,Überblick!BN59,IF(BN7=Überblick!BO52,Überblick!BO59,IF(BN7=Überblick!BP52,Überblick!BP59,IF(BN7=Überblick!BQ52,Überblick!BQ59,IF(BN7=Überblick!BR52,Überblick!BR59,IF(BN7=Überblick!BS52,Überblick!BS59,#N/A)))))))</f>
        <v>Wadenheben sitzend - Maschine</v>
      </c>
      <c r="BO15" s="228"/>
      <c r="BP15" s="229" t="n">
        <v>3</v>
      </c>
      <c r="BQ15" s="230" t="s">
        <v>141</v>
      </c>
      <c r="BR15" s="231" t="s">
        <v>154</v>
      </c>
      <c r="BS15" s="232"/>
      <c r="BT15" s="227"/>
      <c r="BU15" s="233"/>
      <c r="BV15" s="234" t="n">
        <v>7</v>
      </c>
      <c r="BW15" s="234"/>
      <c r="BX15" s="245"/>
      <c r="BY15" s="226"/>
      <c r="BZ15" s="258"/>
      <c r="CA15" s="250" t="n">
        <f aca="false">BP15</f>
        <v>3</v>
      </c>
      <c r="CB15" s="247" t="e">
        <f aca="false">BP15*BR15</f>
        <v>#VALUE!</v>
      </c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.6" hidden="false" customHeight="false" outlineLevel="0" collapsed="false">
      <c r="A16" s="0"/>
      <c r="B16" s="270" t="n">
        <f aca="false">IF(B7=Überblick!D52,Überblick!D60,IF(B7=Überblick!E52,Überblick!E60,IF(B7=Überblick!F52,Überblick!F60,IF(B7=Überblick!G52,Überblick!G60,IF(B7=Überblick!H52,Überblick!H60,IF(B7=Überblick!I52,Überblick!I60,IF(B7=Überblick!J52,Überblick!J60,#N/A)))))))</f>
        <v>0</v>
      </c>
      <c r="C16" s="271"/>
      <c r="D16" s="272"/>
      <c r="E16" s="273"/>
      <c r="F16" s="274"/>
      <c r="G16" s="275"/>
      <c r="H16" s="276"/>
      <c r="I16" s="277"/>
      <c r="J16" s="278"/>
      <c r="K16" s="278"/>
      <c r="L16" s="279"/>
      <c r="M16" s="226"/>
      <c r="N16" s="258"/>
      <c r="O16" s="269"/>
      <c r="P16" s="269"/>
      <c r="Q16" s="0"/>
      <c r="R16" s="270" t="n">
        <f aca="false">IF(R7=Überblick!Q52,Überblick!Q60,IF(R7=Überblick!R52,Überblick!R60,IF(R7=Überblick!S52,Überblick!S60,IF(R7=Überblick!T52,Überblick!T60,IF(R7=Überblick!U52,Überblick!U60,IF(R7=Überblick!V52,Überblick!V60,IF(R7=Überblick!W52,Überblick!W60,#N/A)))))))</f>
        <v>0</v>
      </c>
      <c r="S16" s="271"/>
      <c r="T16" s="272"/>
      <c r="U16" s="273"/>
      <c r="V16" s="274"/>
      <c r="W16" s="275"/>
      <c r="X16" s="276"/>
      <c r="Y16" s="277"/>
      <c r="Z16" s="278"/>
      <c r="AA16" s="278"/>
      <c r="AB16" s="279"/>
      <c r="AC16" s="226"/>
      <c r="AD16" s="258"/>
      <c r="AE16" s="269"/>
      <c r="AF16" s="269"/>
      <c r="AG16" s="251"/>
      <c r="AH16" s="270" t="n">
        <f aca="false">IF(AH7=Überblick!AC52,Überblick!AC60,IF(AH7=Überblick!AD52,Überblick!AD60,IF(AH7=Überblick!AE52,Überblick!AE60,IF(AH7=Überblick!AF52,Überblick!AF60,IF(AH7=Überblick!AG52,Überblick!AG60,IF(AH7=Überblick!AH52,Überblick!AH60,IF(AH7=Überblick!AI52,Überblick!AI60,#N/A)))))))</f>
        <v>0</v>
      </c>
      <c r="AI16" s="271"/>
      <c r="AJ16" s="272"/>
      <c r="AK16" s="273"/>
      <c r="AL16" s="274"/>
      <c r="AM16" s="275"/>
      <c r="AN16" s="276"/>
      <c r="AO16" s="277"/>
      <c r="AP16" s="278"/>
      <c r="AQ16" s="278"/>
      <c r="AR16" s="279"/>
      <c r="AS16" s="226"/>
      <c r="AT16" s="258"/>
      <c r="AU16" s="269"/>
      <c r="AV16" s="269"/>
      <c r="AW16" s="251"/>
      <c r="AX16" s="270" t="n">
        <f aca="false">IF(AX7=Überblick!BA52,Überblick!BA60,IF(AX7=Überblick!BB52,Überblick!BB60,IF(AX7=Überblick!BC52,Überblick!BC60,IF(AX7=Überblick!BD52,Überblick!BD60,IF(AX7=Überblick!BE52,Überblick!BE60,IF(AX7=Überblick!BF52,Überblick!BF60,IF(AX7=Überblick!BG52,Überblick!BG60,#N/A)))))))</f>
        <v>0</v>
      </c>
      <c r="AY16" s="271"/>
      <c r="AZ16" s="272"/>
      <c r="BA16" s="273"/>
      <c r="BB16" s="274"/>
      <c r="BC16" s="275"/>
      <c r="BD16" s="276"/>
      <c r="BE16" s="277"/>
      <c r="BF16" s="278"/>
      <c r="BG16" s="278"/>
      <c r="BH16" s="279"/>
      <c r="BI16" s="226"/>
      <c r="BJ16" s="259"/>
      <c r="BK16" s="269"/>
      <c r="BL16" s="269"/>
      <c r="BM16" s="0"/>
      <c r="BN16" s="270" t="n">
        <f aca="false">IF(BN7=Überblick!BM52,Überblick!BM60,IF(BN7=Überblick!BN52,Überblick!BN60,IF(BN7=Überblick!BO52,Überblick!BO60,IF(BN7=Überblick!BP52,Überblick!BP60,IF(BN7=Überblick!BQ52,Überblick!BQ60,IF(BN7=Überblick!BR52,Überblick!BR60,IF(BN7=Überblick!BS52,Überblick!BS60,#N/A)))))))</f>
        <v>0</v>
      </c>
      <c r="BO16" s="271"/>
      <c r="BP16" s="272"/>
      <c r="BQ16" s="273"/>
      <c r="BR16" s="274"/>
      <c r="BS16" s="275"/>
      <c r="BT16" s="276"/>
      <c r="BU16" s="277"/>
      <c r="BV16" s="278"/>
      <c r="BW16" s="278"/>
      <c r="BX16" s="280"/>
      <c r="BY16" s="226"/>
      <c r="BZ16" s="258"/>
      <c r="CA16" s="269"/>
      <c r="CB16" s="269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5.6" hidden="false" customHeight="false" outlineLevel="0" collapsed="false">
      <c r="A17" s="0"/>
      <c r="B17" s="281" t="s">
        <v>157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3"/>
      <c r="N17" s="284"/>
      <c r="O17" s="285"/>
      <c r="P17" s="285"/>
      <c r="Q17" s="0"/>
      <c r="R17" s="281" t="s">
        <v>157</v>
      </c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3"/>
      <c r="AD17" s="284"/>
      <c r="AE17" s="285"/>
      <c r="AF17" s="285"/>
      <c r="AG17" s="251"/>
      <c r="AH17" s="281" t="s">
        <v>157</v>
      </c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3"/>
      <c r="AT17" s="284"/>
      <c r="AU17" s="285"/>
      <c r="AV17" s="285"/>
      <c r="AW17" s="251"/>
      <c r="AX17" s="281" t="s">
        <v>157</v>
      </c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3"/>
      <c r="BJ17" s="286"/>
      <c r="BK17" s="285"/>
      <c r="BL17" s="285"/>
      <c r="BM17" s="0"/>
      <c r="BN17" s="281" t="s">
        <v>157</v>
      </c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3"/>
      <c r="BZ17" s="284"/>
      <c r="CA17" s="285"/>
      <c r="CB17" s="285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4.4" hidden="false" customHeight="false" outlineLevel="0" collapsed="false">
      <c r="A18" s="0"/>
      <c r="B18" s="287"/>
      <c r="C18" s="288"/>
      <c r="D18" s="288"/>
      <c r="E18" s="0"/>
      <c r="F18" s="289"/>
      <c r="G18" s="290"/>
      <c r="H18" s="291"/>
      <c r="I18" s="292"/>
      <c r="J18" s="292"/>
      <c r="K18" s="291"/>
      <c r="L18" s="251"/>
      <c r="M18" s="251"/>
      <c r="N18" s="292"/>
      <c r="O18" s="251"/>
      <c r="P18" s="251"/>
      <c r="Q18" s="0"/>
      <c r="R18" s="287"/>
      <c r="S18" s="288"/>
      <c r="T18" s="288"/>
      <c r="U18" s="0"/>
      <c r="V18" s="289"/>
      <c r="W18" s="290"/>
      <c r="X18" s="291"/>
      <c r="Y18" s="292"/>
      <c r="Z18" s="292"/>
      <c r="AA18" s="291"/>
      <c r="AB18" s="251"/>
      <c r="AC18" s="251"/>
      <c r="AD18" s="292"/>
      <c r="AE18" s="251"/>
      <c r="AF18" s="251"/>
      <c r="AG18" s="0"/>
      <c r="AH18" s="287"/>
      <c r="AI18" s="288"/>
      <c r="AJ18" s="288"/>
      <c r="AK18" s="0"/>
      <c r="AL18" s="289"/>
      <c r="AM18" s="290"/>
      <c r="AN18" s="291"/>
      <c r="AO18" s="292"/>
      <c r="AP18" s="292"/>
      <c r="AQ18" s="291"/>
      <c r="AR18" s="251"/>
      <c r="AS18" s="251"/>
      <c r="AT18" s="292"/>
      <c r="AU18" s="251"/>
      <c r="AV18" s="251"/>
      <c r="AW18" s="0"/>
      <c r="AX18" s="287"/>
      <c r="AY18" s="288"/>
      <c r="AZ18" s="288"/>
      <c r="BA18" s="0"/>
      <c r="BB18" s="289"/>
      <c r="BC18" s="290"/>
      <c r="BD18" s="291"/>
      <c r="BE18" s="292"/>
      <c r="BF18" s="292"/>
      <c r="BG18" s="291"/>
      <c r="BH18" s="251"/>
      <c r="BI18" s="251"/>
      <c r="BJ18" s="251"/>
      <c r="BK18" s="251"/>
      <c r="BL18" s="251"/>
      <c r="BM18" s="0"/>
      <c r="BN18" s="287"/>
      <c r="BO18" s="288"/>
      <c r="BP18" s="288"/>
      <c r="BQ18" s="0"/>
      <c r="BR18" s="289"/>
      <c r="BS18" s="290"/>
      <c r="BT18" s="291"/>
      <c r="BU18" s="292"/>
      <c r="BV18" s="292"/>
      <c r="BW18" s="291"/>
      <c r="BX18" s="251"/>
      <c r="BY18" s="251"/>
      <c r="BZ18" s="292"/>
      <c r="CA18" s="251"/>
      <c r="CB18" s="251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8" hidden="false" customHeight="false" outlineLevel="0" collapsed="false">
      <c r="A19" s="0"/>
      <c r="B19" s="172"/>
      <c r="C19" s="173"/>
      <c r="D19" s="174"/>
      <c r="E19" s="175" t="s">
        <v>158</v>
      </c>
      <c r="F19" s="176"/>
      <c r="G19" s="177"/>
      <c r="H19" s="178"/>
      <c r="I19" s="179"/>
      <c r="J19" s="180"/>
      <c r="K19" s="181"/>
      <c r="L19" s="182"/>
      <c r="M19" s="183"/>
      <c r="N19" s="293"/>
      <c r="O19" s="294"/>
      <c r="P19" s="294"/>
      <c r="Q19" s="0"/>
      <c r="R19" s="172"/>
      <c r="S19" s="173"/>
      <c r="T19" s="174"/>
      <c r="U19" s="175" t="s">
        <v>158</v>
      </c>
      <c r="V19" s="176"/>
      <c r="W19" s="177"/>
      <c r="X19" s="178"/>
      <c r="Y19" s="179"/>
      <c r="Z19" s="180"/>
      <c r="AA19" s="181"/>
      <c r="AB19" s="182"/>
      <c r="AC19" s="183"/>
      <c r="AD19" s="293"/>
      <c r="AE19" s="294"/>
      <c r="AF19" s="294"/>
      <c r="AG19" s="0"/>
      <c r="AH19" s="172"/>
      <c r="AI19" s="173"/>
      <c r="AJ19" s="174"/>
      <c r="AK19" s="175" t="s">
        <v>158</v>
      </c>
      <c r="AL19" s="176"/>
      <c r="AM19" s="177"/>
      <c r="AN19" s="178"/>
      <c r="AO19" s="179"/>
      <c r="AP19" s="180"/>
      <c r="AQ19" s="181"/>
      <c r="AR19" s="182"/>
      <c r="AS19" s="183"/>
      <c r="AT19" s="293"/>
      <c r="AU19" s="294"/>
      <c r="AV19" s="294"/>
      <c r="AW19" s="0"/>
      <c r="AX19" s="172"/>
      <c r="AY19" s="173"/>
      <c r="AZ19" s="174"/>
      <c r="BA19" s="175" t="s">
        <v>158</v>
      </c>
      <c r="BB19" s="176"/>
      <c r="BC19" s="177"/>
      <c r="BD19" s="178"/>
      <c r="BE19" s="179"/>
      <c r="BF19" s="180"/>
      <c r="BG19" s="181"/>
      <c r="BH19" s="182"/>
      <c r="BI19" s="183"/>
      <c r="BJ19" s="294"/>
      <c r="BK19" s="294"/>
      <c r="BL19" s="294"/>
      <c r="BM19" s="0"/>
      <c r="BN19" s="172"/>
      <c r="BO19" s="173"/>
      <c r="BP19" s="174"/>
      <c r="BQ19" s="175" t="s">
        <v>158</v>
      </c>
      <c r="BR19" s="176"/>
      <c r="BS19" s="177"/>
      <c r="BT19" s="178"/>
      <c r="BU19" s="179"/>
      <c r="BV19" s="180"/>
      <c r="BW19" s="181"/>
      <c r="BX19" s="182"/>
      <c r="BY19" s="183"/>
      <c r="BZ19" s="293"/>
      <c r="CA19" s="294"/>
      <c r="CB19" s="294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4.4" hidden="false" customHeight="false" outlineLevel="0" collapsed="false">
      <c r="A20" s="0"/>
      <c r="B20" s="187" t="s">
        <v>132</v>
      </c>
      <c r="C20" s="188"/>
      <c r="D20" s="189"/>
      <c r="E20" s="190"/>
      <c r="F20" s="176"/>
      <c r="G20" s="177"/>
      <c r="H20" s="178"/>
      <c r="I20" s="179"/>
      <c r="J20" s="180"/>
      <c r="K20" s="181"/>
      <c r="L20" s="182"/>
      <c r="M20" s="183"/>
      <c r="N20" s="293"/>
      <c r="O20" s="294"/>
      <c r="P20" s="294"/>
      <c r="Q20" s="0"/>
      <c r="R20" s="187" t="s">
        <v>132</v>
      </c>
      <c r="S20" s="188"/>
      <c r="T20" s="189"/>
      <c r="U20" s="190"/>
      <c r="V20" s="176"/>
      <c r="W20" s="177"/>
      <c r="X20" s="178"/>
      <c r="Y20" s="179"/>
      <c r="Z20" s="180"/>
      <c r="AA20" s="181"/>
      <c r="AB20" s="182"/>
      <c r="AC20" s="183"/>
      <c r="AD20" s="293"/>
      <c r="AE20" s="294"/>
      <c r="AF20" s="294"/>
      <c r="AG20" s="0"/>
      <c r="AH20" s="187" t="s">
        <v>132</v>
      </c>
      <c r="AI20" s="188"/>
      <c r="AJ20" s="189"/>
      <c r="AK20" s="190"/>
      <c r="AL20" s="176"/>
      <c r="AM20" s="177"/>
      <c r="AN20" s="178"/>
      <c r="AO20" s="179"/>
      <c r="AP20" s="180"/>
      <c r="AQ20" s="181"/>
      <c r="AR20" s="182"/>
      <c r="AS20" s="183"/>
      <c r="AT20" s="293"/>
      <c r="AU20" s="294"/>
      <c r="AV20" s="294"/>
      <c r="AW20" s="0"/>
      <c r="AX20" s="187" t="s">
        <v>132</v>
      </c>
      <c r="AY20" s="188"/>
      <c r="AZ20" s="189"/>
      <c r="BA20" s="190"/>
      <c r="BB20" s="176"/>
      <c r="BC20" s="177"/>
      <c r="BD20" s="178"/>
      <c r="BE20" s="179"/>
      <c r="BF20" s="180"/>
      <c r="BG20" s="181"/>
      <c r="BH20" s="182"/>
      <c r="BI20" s="183"/>
      <c r="BJ20" s="294"/>
      <c r="BK20" s="294"/>
      <c r="BL20" s="294"/>
      <c r="BM20" s="0"/>
      <c r="BN20" s="187" t="s">
        <v>132</v>
      </c>
      <c r="BO20" s="188"/>
      <c r="BP20" s="189"/>
      <c r="BQ20" s="190"/>
      <c r="BR20" s="176"/>
      <c r="BS20" s="177"/>
      <c r="BT20" s="178"/>
      <c r="BU20" s="179"/>
      <c r="BV20" s="180"/>
      <c r="BW20" s="181"/>
      <c r="BX20" s="182"/>
      <c r="BY20" s="183"/>
      <c r="BZ20" s="293"/>
      <c r="CA20" s="294"/>
      <c r="CB20" s="294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191" customFormat="true" ht="18" hidden="false" customHeight="false" outlineLevel="0" collapsed="false">
      <c r="B21" s="192" t="s">
        <v>78</v>
      </c>
      <c r="C21" s="193"/>
      <c r="D21" s="194" t="s">
        <v>133</v>
      </c>
      <c r="E21" s="195"/>
      <c r="F21" s="194" t="s">
        <v>2</v>
      </c>
      <c r="G21" s="196"/>
      <c r="H21" s="197" t="s">
        <v>134</v>
      </c>
      <c r="I21" s="198" t="s">
        <v>135</v>
      </c>
      <c r="J21" s="199" t="s">
        <v>136</v>
      </c>
      <c r="K21" s="200" t="s">
        <v>137</v>
      </c>
      <c r="L21" s="201" t="s">
        <v>138</v>
      </c>
      <c r="M21" s="202"/>
      <c r="N21" s="203" t="s">
        <v>139</v>
      </c>
      <c r="O21" s="204" t="s">
        <v>133</v>
      </c>
      <c r="P21" s="204" t="s">
        <v>2</v>
      </c>
      <c r="R21" s="192" t="s">
        <v>79</v>
      </c>
      <c r="S21" s="193"/>
      <c r="T21" s="194" t="s">
        <v>133</v>
      </c>
      <c r="U21" s="195"/>
      <c r="V21" s="194" t="s">
        <v>2</v>
      </c>
      <c r="W21" s="196"/>
      <c r="X21" s="197" t="s">
        <v>134</v>
      </c>
      <c r="Y21" s="198" t="s">
        <v>135</v>
      </c>
      <c r="Z21" s="199" t="s">
        <v>136</v>
      </c>
      <c r="AA21" s="200" t="s">
        <v>137</v>
      </c>
      <c r="AB21" s="201" t="s">
        <v>138</v>
      </c>
      <c r="AC21" s="202"/>
      <c r="AD21" s="203" t="s">
        <v>139</v>
      </c>
      <c r="AE21" s="204" t="s">
        <v>133</v>
      </c>
      <c r="AF21" s="204" t="s">
        <v>2</v>
      </c>
      <c r="AG21" s="206"/>
      <c r="AH21" s="192" t="s">
        <v>80</v>
      </c>
      <c r="AI21" s="193"/>
      <c r="AJ21" s="194" t="s">
        <v>133</v>
      </c>
      <c r="AK21" s="195"/>
      <c r="AL21" s="194" t="s">
        <v>2</v>
      </c>
      <c r="AM21" s="196"/>
      <c r="AN21" s="197" t="s">
        <v>134</v>
      </c>
      <c r="AO21" s="198" t="s">
        <v>135</v>
      </c>
      <c r="AP21" s="199" t="s">
        <v>136</v>
      </c>
      <c r="AQ21" s="200" t="s">
        <v>137</v>
      </c>
      <c r="AR21" s="201" t="s">
        <v>138</v>
      </c>
      <c r="AS21" s="202"/>
      <c r="AT21" s="203" t="s">
        <v>139</v>
      </c>
      <c r="AU21" s="204" t="s">
        <v>133</v>
      </c>
      <c r="AV21" s="204" t="s">
        <v>2</v>
      </c>
      <c r="AW21" s="206"/>
      <c r="AX21" s="192" t="s">
        <v>81</v>
      </c>
      <c r="AY21" s="193"/>
      <c r="AZ21" s="194" t="s">
        <v>133</v>
      </c>
      <c r="BA21" s="195"/>
      <c r="BB21" s="194" t="s">
        <v>2</v>
      </c>
      <c r="BC21" s="196"/>
      <c r="BD21" s="197" t="s">
        <v>134</v>
      </c>
      <c r="BE21" s="198" t="s">
        <v>135</v>
      </c>
      <c r="BF21" s="199" t="s">
        <v>136</v>
      </c>
      <c r="BG21" s="200" t="s">
        <v>137</v>
      </c>
      <c r="BH21" s="201" t="s">
        <v>138</v>
      </c>
      <c r="BI21" s="202"/>
      <c r="BJ21" s="204" t="s">
        <v>139</v>
      </c>
      <c r="BK21" s="204" t="s">
        <v>133</v>
      </c>
      <c r="BL21" s="204" t="s">
        <v>2</v>
      </c>
      <c r="BN21" s="192" t="s">
        <v>82</v>
      </c>
      <c r="BO21" s="193"/>
      <c r="BP21" s="194" t="s">
        <v>133</v>
      </c>
      <c r="BQ21" s="195"/>
      <c r="BR21" s="194" t="s">
        <v>2</v>
      </c>
      <c r="BS21" s="196"/>
      <c r="BT21" s="197" t="s">
        <v>134</v>
      </c>
      <c r="BU21" s="198" t="s">
        <v>135</v>
      </c>
      <c r="BV21" s="199" t="s">
        <v>136</v>
      </c>
      <c r="BW21" s="200" t="s">
        <v>137</v>
      </c>
      <c r="BX21" s="201" t="s">
        <v>138</v>
      </c>
      <c r="BY21" s="202"/>
      <c r="BZ21" s="203" t="s">
        <v>139</v>
      </c>
      <c r="CA21" s="204" t="s">
        <v>133</v>
      </c>
      <c r="CB21" s="204" t="s">
        <v>2</v>
      </c>
    </row>
    <row r="22" customFormat="false" ht="15.6" hidden="false" customHeight="false" outlineLevel="0" collapsed="false">
      <c r="A22" s="0"/>
      <c r="B22" s="210" t="str">
        <f aca="false">IF(B21=Überblick!D52,Überblick!D53,IF(B21=Überblick!E52,Überblick!E53,IF(B21=Überblick!F52,Überblick!F53,IF(B21=Überblick!G52,Überblick!G53,IF(B21=Überblick!H52,Überblick!H53,IF(B21=Überblick!I52,Überblick!I53,IF(B21=Überblick!J52,Überblick!J53,#N/A)))))))</f>
        <v>Lowbar Kniebeuge</v>
      </c>
      <c r="C22" s="211"/>
      <c r="D22" s="212" t="s">
        <v>140</v>
      </c>
      <c r="E22" s="213" t="s">
        <v>141</v>
      </c>
      <c r="F22" s="214" t="n">
        <v>7</v>
      </c>
      <c r="G22" s="215"/>
      <c r="H22" s="216" t="str">
        <f aca="false">(Überblick!E10*0.71)&amp;" - "&amp;(Überblick!E10*0.73)</f>
        <v>0 - 0</v>
      </c>
      <c r="I22" s="217" t="s">
        <v>159</v>
      </c>
      <c r="J22" s="218" t="n">
        <v>8</v>
      </c>
      <c r="K22" s="218"/>
      <c r="L22" s="219" t="e">
        <f aca="false">(D22*F22*K22)+(D23*F23*K23)</f>
        <v>#VALUE!</v>
      </c>
      <c r="M22" s="220"/>
      <c r="N22" s="221" t="n">
        <f aca="false">((LEFT(I22,2)+RIGHT(I22,2))/2)</f>
        <v>72</v>
      </c>
      <c r="O22" s="222" t="str">
        <f aca="false">D22</f>
        <v>3 bis 4</v>
      </c>
      <c r="P22" s="222" t="e">
        <f aca="false">D22*F22</f>
        <v>#VALUE!</v>
      </c>
      <c r="Q22" s="0"/>
      <c r="R22" s="223" t="str">
        <f aca="false">IF(R21=Überblick!Q52,Überblick!Q53,IF(R21=Überblick!R52,Überblick!R53,IF(R21=Überblick!S52,Überblick!S53,IF(R21=Überblick!T52,Überblick!T53,IF(R21=Überblick!U52,Überblick!U53,IF(R21=Überblick!V52,Überblick!V53,IF(R21=Überblick!W52,Überblick!W53,#N/A)))))))</f>
        <v>Bankdrücken</v>
      </c>
      <c r="S22" s="211"/>
      <c r="T22" s="224" t="s">
        <v>143</v>
      </c>
      <c r="U22" s="213" t="s">
        <v>141</v>
      </c>
      <c r="V22" s="214" t="n">
        <v>7</v>
      </c>
      <c r="W22" s="215"/>
      <c r="X22" s="295" t="str">
        <f aca="false">(Überblick!E12*0.71)&amp;" - "&amp;(Überblick!E12*0.73)</f>
        <v>0 - 0</v>
      </c>
      <c r="Y22" s="296" t="s">
        <v>159</v>
      </c>
      <c r="Z22" s="218" t="n">
        <v>8</v>
      </c>
      <c r="AA22" s="218"/>
      <c r="AB22" s="225" t="e">
        <f aca="false">(T22*V22*AA22)</f>
        <v>#VALUE!</v>
      </c>
      <c r="AC22" s="226"/>
      <c r="AD22" s="221" t="n">
        <f aca="false">((LEFT(Y22,2)+RIGHT(Y22,2))/2)</f>
        <v>72</v>
      </c>
      <c r="AE22" s="222" t="str">
        <f aca="false">T22</f>
        <v>4 bis 5</v>
      </c>
      <c r="AF22" s="222" t="e">
        <f aca="false">T22*V22</f>
        <v>#VALUE!</v>
      </c>
      <c r="AG22" s="0"/>
      <c r="AH22" s="210" t="str">
        <f aca="false">IF(AH21=Überblick!AC52,Überblick!AC53,IF(AH21=Überblick!AD52,Überblick!AD53,IF(AH21=Überblick!AE52,Überblick!AE53,IF(AH21=Überblick!AF52,Überblick!AF53,IF(AH21=Überblick!AG52,Überblick!AG53,IF(AH21=Überblick!AH52,Überblick!AH53,IF(AH21=Überblick!AI52,Überblick!AI53,#N/A)))))))</f>
        <v>Konventionelles Kreuzheben</v>
      </c>
      <c r="AI22" s="211"/>
      <c r="AJ22" s="224" t="n">
        <v>4</v>
      </c>
      <c r="AK22" s="213" t="s">
        <v>141</v>
      </c>
      <c r="AL22" s="214" t="n">
        <v>5</v>
      </c>
      <c r="AM22" s="215"/>
      <c r="AN22" s="227" t="str">
        <f aca="false">(Überblick!E14*0.77)&amp;" - "&amp;(Überblick!E14*0.79)</f>
        <v>0 - 0</v>
      </c>
      <c r="AO22" s="217" t="s">
        <v>146</v>
      </c>
      <c r="AP22" s="218" t="n">
        <v>8</v>
      </c>
      <c r="AQ22" s="218"/>
      <c r="AR22" s="219" t="n">
        <f aca="false">(AJ22*AL22*AQ22)</f>
        <v>0</v>
      </c>
      <c r="AS22" s="220"/>
      <c r="AT22" s="221" t="n">
        <f aca="false">((LEFT(AO22,2)+RIGHT(AO22,2))/2)</f>
        <v>78</v>
      </c>
      <c r="AU22" s="222" t="n">
        <f aca="false">AJ22</f>
        <v>4</v>
      </c>
      <c r="AV22" s="222" t="n">
        <f aca="false">AJ22*AL22</f>
        <v>20</v>
      </c>
      <c r="AW22" s="0"/>
      <c r="AX22" s="210" t="str">
        <f aca="false">IF(AX21=Überblick!BA52,Überblick!BA53,IF(AX21=Überblick!BB52,Überblick!BB53,IF(AX21=Überblick!BC52,Überblick!BC53,IF(AX21=Überblick!BD52,Überblick!BD53,IF(AX21=Überblick!BE52,Überblick!BE53,IF(AX21=Überblick!BF52,Überblick!BF53,IF(AX21=Überblick!BG52,Überblick!BG53,#N/A)))))))</f>
        <v>Lowbar Kniebeuge</v>
      </c>
      <c r="AY22" s="211"/>
      <c r="AZ22" s="224" t="n">
        <v>1</v>
      </c>
      <c r="BA22" s="213" t="s">
        <v>141</v>
      </c>
      <c r="BB22" s="214" t="n">
        <v>5</v>
      </c>
      <c r="BC22" s="215" t="s">
        <v>160</v>
      </c>
      <c r="BD22" s="216" t="str">
        <f aca="false">(Überblick!E10*0.8)&amp;" - "&amp;(Überblick!E10*0.82)</f>
        <v>0 - 0</v>
      </c>
      <c r="BE22" s="217" t="s">
        <v>161</v>
      </c>
      <c r="BF22" s="218" t="n">
        <v>8</v>
      </c>
      <c r="BG22" s="218"/>
      <c r="BH22" s="219" t="n">
        <f aca="false">(AZ22*BB22*BG22)+(AZ23*BB23*BG23)</f>
        <v>0</v>
      </c>
      <c r="BI22" s="220"/>
      <c r="BJ22" s="221" t="n">
        <f aca="false">((LEFT(BE22,2)+RIGHT(BE22,2))/2)</f>
        <v>81</v>
      </c>
      <c r="BK22" s="222" t="n">
        <f aca="false">AZ22</f>
        <v>1</v>
      </c>
      <c r="BL22" s="222" t="n">
        <f aca="false">AZ22*BB22</f>
        <v>5</v>
      </c>
      <c r="BM22" s="0"/>
      <c r="BN22" s="210" t="str">
        <f aca="false">IF(BN21=Überblick!BM52,Überblick!BM53,IF(BN21=Überblick!BN52,Überblick!BN53,IF(BN21=Überblick!BO52,Überblick!BO53,IF(BN21=Überblick!BP52,Überblick!BP53,IF(BN21=Überblick!BQ52,Überblick!BQ53,IF(BN21=Überblick!BR52,Überblick!BR53,IF(BN21=Überblick!BS52,Überblick!BS53,#N/A)))))))</f>
        <v>Bankdrücken</v>
      </c>
      <c r="BO22" s="211"/>
      <c r="BP22" s="224" t="n">
        <v>4</v>
      </c>
      <c r="BQ22" s="213" t="s">
        <v>141</v>
      </c>
      <c r="BR22" s="214" t="n">
        <v>5</v>
      </c>
      <c r="BS22" s="215"/>
      <c r="BT22" s="216" t="str">
        <f aca="false">(Überblick!E12*0.77)&amp;" - "&amp;(Überblick!E12*0.79)</f>
        <v>0 - 0</v>
      </c>
      <c r="BU22" s="217" t="s">
        <v>146</v>
      </c>
      <c r="BV22" s="218" t="n">
        <v>8</v>
      </c>
      <c r="BW22" s="218"/>
      <c r="BX22" s="219" t="n">
        <f aca="false">(BP22*BR22*BW22)</f>
        <v>0</v>
      </c>
      <c r="BY22" s="220"/>
      <c r="BZ22" s="221" t="n">
        <f aca="false">((LEFT(BU22,2)+RIGHT(BU22,2))/2)</f>
        <v>78</v>
      </c>
      <c r="CA22" s="222" t="n">
        <f aca="false">BP22</f>
        <v>4</v>
      </c>
      <c r="CB22" s="222" t="n">
        <f aca="false">BP22*BR22</f>
        <v>20</v>
      </c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.6" hidden="false" customHeight="false" outlineLevel="0" collapsed="false">
      <c r="A23" s="0"/>
      <c r="B23" s="210"/>
      <c r="C23" s="228"/>
      <c r="D23" s="229"/>
      <c r="E23" s="230"/>
      <c r="F23" s="231"/>
      <c r="G23" s="232"/>
      <c r="H23" s="227"/>
      <c r="I23" s="233"/>
      <c r="J23" s="234"/>
      <c r="K23" s="234"/>
      <c r="L23" s="219"/>
      <c r="M23" s="220"/>
      <c r="N23" s="221"/>
      <c r="O23" s="222"/>
      <c r="P23" s="222"/>
      <c r="Q23" s="0"/>
      <c r="R23" s="235" t="str">
        <f aca="false">IF(R21=Überblick!Q52,Überblick!Q54,IF(R21=Überblick!R52,Überblick!R54,IF(R21=Überblick!S52,Überblick!S54,IF(R21=Überblick!T52,Überblick!T54,IF(R21=Überblick!U52,Überblick!U54,IF(R21=Überblick!V52,Überblick!V54,IF(R21=Überblick!W52,Überblick!W54,#N/A)))))))</f>
        <v>Military Press</v>
      </c>
      <c r="S23" s="236"/>
      <c r="T23" s="237" t="n">
        <v>1</v>
      </c>
      <c r="U23" s="238" t="s">
        <v>141</v>
      </c>
      <c r="V23" s="239" t="n">
        <v>7</v>
      </c>
      <c r="W23" s="240" t="s">
        <v>162</v>
      </c>
      <c r="X23" s="227" t="str">
        <f aca="false">(Überblick!E16*0.75)&amp;" - "&amp;(Überblick!E16*0.77)</f>
        <v>0 - 0</v>
      </c>
      <c r="Y23" s="233" t="s">
        <v>163</v>
      </c>
      <c r="Z23" s="234" t="n">
        <v>8</v>
      </c>
      <c r="AA23" s="234"/>
      <c r="AB23" s="241" t="n">
        <f aca="false">(T24*V24*AA24)+(T23*V23*AA23)</f>
        <v>0</v>
      </c>
      <c r="AC23" s="220"/>
      <c r="AD23" s="221" t="n">
        <f aca="false">((LEFT(Y23,2)+RIGHT(Y23,2))/2)</f>
        <v>76</v>
      </c>
      <c r="AE23" s="222" t="n">
        <f aca="false">T23</f>
        <v>1</v>
      </c>
      <c r="AF23" s="222" t="n">
        <f aca="false">T23*V23</f>
        <v>7</v>
      </c>
      <c r="AG23" s="0"/>
      <c r="AH23" s="210"/>
      <c r="AI23" s="228"/>
      <c r="AJ23" s="229"/>
      <c r="AK23" s="230"/>
      <c r="AL23" s="231"/>
      <c r="AM23" s="232"/>
      <c r="AN23" s="227"/>
      <c r="AO23" s="233"/>
      <c r="AP23" s="234"/>
      <c r="AQ23" s="234"/>
      <c r="AR23" s="219"/>
      <c r="AS23" s="220"/>
      <c r="AT23" s="221"/>
      <c r="AU23" s="222"/>
      <c r="AV23" s="222"/>
      <c r="AW23" s="0"/>
      <c r="AX23" s="210"/>
      <c r="AY23" s="228"/>
      <c r="AZ23" s="229" t="n">
        <v>3</v>
      </c>
      <c r="BA23" s="230" t="s">
        <v>141</v>
      </c>
      <c r="BB23" s="231" t="n">
        <v>5</v>
      </c>
      <c r="BC23" s="232" t="s">
        <v>164</v>
      </c>
      <c r="BD23" s="227" t="n">
        <f aca="false">0.9*BG22</f>
        <v>0</v>
      </c>
      <c r="BE23" s="233" t="n">
        <f aca="false">0.9*BJ22</f>
        <v>72.9</v>
      </c>
      <c r="BF23" s="234"/>
      <c r="BG23" s="234"/>
      <c r="BH23" s="219"/>
      <c r="BI23" s="220"/>
      <c r="BJ23" s="221" t="n">
        <f aca="false">BE23</f>
        <v>72.9</v>
      </c>
      <c r="BK23" s="222" t="n">
        <f aca="false">AZ23</f>
        <v>3</v>
      </c>
      <c r="BL23" s="222" t="n">
        <f aca="false">AZ23*BB23</f>
        <v>15</v>
      </c>
      <c r="BM23" s="0"/>
      <c r="BN23" s="210"/>
      <c r="BO23" s="228"/>
      <c r="BP23" s="229"/>
      <c r="BQ23" s="230"/>
      <c r="BR23" s="231"/>
      <c r="BS23" s="232"/>
      <c r="BT23" s="227"/>
      <c r="BU23" s="248"/>
      <c r="BV23" s="234"/>
      <c r="BW23" s="234"/>
      <c r="BX23" s="219"/>
      <c r="BY23" s="220"/>
      <c r="BZ23" s="221"/>
      <c r="CA23" s="222"/>
      <c r="CB23" s="222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.6" hidden="false" customHeight="false" outlineLevel="0" collapsed="false">
      <c r="A24" s="0"/>
      <c r="B24" s="223" t="str">
        <f aca="false">IF(B21=Überblick!D52,Überblick!D54,IF(B21=Überblick!E52,Überblick!E54,IF(B21=Überblick!F52,Überblick!F54,IF(B21=Überblick!G52,Überblick!G54,IF(B21=Überblick!H52,Überblick!H54,IF(B21=Überblick!I52,Überblick!I54,IF(B21=Überblick!J52,Überblick!J54,#N/A)))))))</f>
        <v>Romanian DL</v>
      </c>
      <c r="C24" s="242"/>
      <c r="D24" s="237" t="s">
        <v>150</v>
      </c>
      <c r="E24" s="238" t="s">
        <v>141</v>
      </c>
      <c r="F24" s="239" t="n">
        <f aca="false">IF(OR(B24="Stiff Leg DL",B24="Romanian DL"),6,4)</f>
        <v>6</v>
      </c>
      <c r="G24" s="243"/>
      <c r="H24" s="227"/>
      <c r="I24" s="233" t="str">
        <f aca="false">IF(OR(B24="Stiff Leg DL",B24="Romanian DL"),"","77-79")</f>
        <v/>
      </c>
      <c r="J24" s="234" t="n">
        <v>7</v>
      </c>
      <c r="K24" s="234"/>
      <c r="L24" s="225" t="e">
        <f aca="false">(D24*F24*K24)</f>
        <v>#VALUE!</v>
      </c>
      <c r="M24" s="226"/>
      <c r="N24" s="221" t="e">
        <f aca="false">((LEFT(I24,2)+RIGHT(I24,2))/2)</f>
        <v>#VALUE!</v>
      </c>
      <c r="O24" s="222" t="str">
        <f aca="false">D24</f>
        <v>2 bis 3</v>
      </c>
      <c r="P24" s="222" t="e">
        <f aca="false">D24*F24</f>
        <v>#VALUE!</v>
      </c>
      <c r="Q24" s="0"/>
      <c r="R24" s="235"/>
      <c r="S24" s="242"/>
      <c r="T24" s="237" t="n">
        <v>2</v>
      </c>
      <c r="U24" s="238" t="s">
        <v>141</v>
      </c>
      <c r="V24" s="239" t="n">
        <v>7</v>
      </c>
      <c r="W24" s="243" t="s">
        <v>165</v>
      </c>
      <c r="X24" s="227" t="n">
        <f aca="false">0.9*AA23</f>
        <v>0</v>
      </c>
      <c r="Y24" s="233" t="n">
        <f aca="false">0.9*AD23</f>
        <v>68.4</v>
      </c>
      <c r="Z24" s="234"/>
      <c r="AA24" s="234"/>
      <c r="AB24" s="241"/>
      <c r="AC24" s="220"/>
      <c r="AD24" s="222" t="n">
        <f aca="false">Y24</f>
        <v>68.4</v>
      </c>
      <c r="AE24" s="222" t="n">
        <f aca="false">T24</f>
        <v>2</v>
      </c>
      <c r="AF24" s="222" t="n">
        <f aca="false">T24*V24</f>
        <v>14</v>
      </c>
      <c r="AG24" s="0"/>
      <c r="AH24" s="223" t="str">
        <f aca="false">IF(AH21=Überblick!AC52,Überblick!AC54,IF(AH21=Überblick!AD52,Überblick!AD54,IF(AH21=Überblick!AE52,Überblick!AE54,IF(AH21=Überblick!AF52,Überblick!AF54,IF(AH21=Überblick!AG52,Überblick!AG54,IF(AH21=Überblick!AH52,Überblick!AH54,IF(AH21=Überblick!AI52,Überblick!AI54,#N/A)))))))</f>
        <v>Frontkniebeuge</v>
      </c>
      <c r="AI24" s="242"/>
      <c r="AJ24" s="237" t="n">
        <v>3</v>
      </c>
      <c r="AK24" s="238" t="s">
        <v>141</v>
      </c>
      <c r="AL24" s="239" t="n">
        <v>6</v>
      </c>
      <c r="AM24" s="243"/>
      <c r="AN24" s="227"/>
      <c r="AO24" s="233" t="s">
        <v>159</v>
      </c>
      <c r="AP24" s="234" t="n">
        <v>7</v>
      </c>
      <c r="AQ24" s="234"/>
      <c r="AR24" s="225" t="n">
        <f aca="false">(AJ24*AL24*AQ24)</f>
        <v>0</v>
      </c>
      <c r="AS24" s="226"/>
      <c r="AT24" s="221" t="n">
        <f aca="false">((LEFT(AO24,2)+RIGHT(AO24,2))/2)</f>
        <v>72</v>
      </c>
      <c r="AU24" s="222" t="n">
        <f aca="false">AJ24</f>
        <v>3</v>
      </c>
      <c r="AV24" s="222" t="n">
        <f aca="false">AJ24*AL24</f>
        <v>18</v>
      </c>
      <c r="AW24" s="0"/>
      <c r="AX24" s="223" t="str">
        <f aca="false">IF(AX21=Überblick!BA52,Überblick!BA54,IF(AX21=Überblick!BB52,Überblick!BB54,IF(AX21=Überblick!BC52,Überblick!BC54,IF(AX21=Überblick!BD52,Überblick!BD54,IF(AX21=Überblick!BE52,Überblick!BE54,IF(AX21=Überblick!BF52,Überblick!BF54,IF(AX21=Überblick!BG52,Überblick!BG54,#N/A)))))))</f>
        <v>Hip Thrusts</v>
      </c>
      <c r="AY24" s="242"/>
      <c r="AZ24" s="237" t="n">
        <v>2</v>
      </c>
      <c r="BA24" s="238" t="s">
        <v>141</v>
      </c>
      <c r="BB24" s="239" t="s">
        <v>153</v>
      </c>
      <c r="BC24" s="243"/>
      <c r="BD24" s="227" t="s">
        <v>166</v>
      </c>
      <c r="BE24" s="233"/>
      <c r="BF24" s="234" t="n">
        <v>8</v>
      </c>
      <c r="BG24" s="234"/>
      <c r="BH24" s="245"/>
      <c r="BI24" s="226"/>
      <c r="BJ24" s="246"/>
      <c r="BK24" s="247" t="n">
        <f aca="false">AZ24</f>
        <v>2</v>
      </c>
      <c r="BL24" s="247" t="e">
        <f aca="false">AZ24*BB24</f>
        <v>#VALUE!</v>
      </c>
      <c r="BM24" s="0"/>
      <c r="BN24" s="223" t="str">
        <f aca="false">IF(BN21=Überblick!BM52,Überblick!BM54,IF(BN21=Überblick!BN52,Überblick!BN54,IF(BN21=Überblick!BO52,Überblick!BO54,IF(BN21=Überblick!BP52,Überblick!BP54,IF(BN21=Überblick!BQ52,Überblick!BQ54,IF(BN21=Überblick!BR52,Überblick!BR54,IF(BN21=Überblick!BS52,Überblick!BS54,#N/A)))))))</f>
        <v>Military Press</v>
      </c>
      <c r="BO24" s="242"/>
      <c r="BP24" s="237" t="n">
        <v>3</v>
      </c>
      <c r="BQ24" s="238" t="s">
        <v>141</v>
      </c>
      <c r="BR24" s="239" t="n">
        <v>7</v>
      </c>
      <c r="BS24" s="243"/>
      <c r="BT24" s="227" t="str">
        <f aca="false">(Überblick!E16*0.71)&amp;" - "&amp;(Überblick!E16*0.73)</f>
        <v>0 - 0</v>
      </c>
      <c r="BU24" s="233" t="s">
        <v>159</v>
      </c>
      <c r="BV24" s="234" t="n">
        <v>8</v>
      </c>
      <c r="BW24" s="234"/>
      <c r="BX24" s="225" t="n">
        <f aca="false">(BP24*BR24*BW24)</f>
        <v>0</v>
      </c>
      <c r="BY24" s="226"/>
      <c r="BZ24" s="221" t="n">
        <f aca="false">((LEFT(BU24,2)+RIGHT(BU24,2))/2)</f>
        <v>72</v>
      </c>
      <c r="CA24" s="222" t="n">
        <f aca="false">BP24</f>
        <v>3</v>
      </c>
      <c r="CB24" s="222" t="n">
        <f aca="false">BP24*BR24</f>
        <v>21</v>
      </c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.6" hidden="false" customHeight="false" outlineLevel="0" collapsed="false">
      <c r="A25" s="0"/>
      <c r="B25" s="223" t="str">
        <f aca="false">IF(B21=Überblick!D52,Überblick!D55,IF(B21=Überblick!E52,Überblick!E55,IF(B21=Überblick!F52,Überblick!F55,IF(B21=Überblick!G52,Überblick!G55,IF(B21=Überblick!H52,Überblick!H55,IF(B21=Überblick!I52,Überblick!I55,IF(B21=Überblick!J52,Überblick!J55,#N/A)))))))</f>
        <v>Belt Squat</v>
      </c>
      <c r="C25" s="228"/>
      <c r="D25" s="229" t="n">
        <v>2</v>
      </c>
      <c r="E25" s="230" t="s">
        <v>141</v>
      </c>
      <c r="F25" s="231" t="s">
        <v>154</v>
      </c>
      <c r="G25" s="232"/>
      <c r="H25" s="227" t="s">
        <v>166</v>
      </c>
      <c r="I25" s="233"/>
      <c r="J25" s="234" t="n">
        <v>8</v>
      </c>
      <c r="K25" s="234"/>
      <c r="L25" s="245"/>
      <c r="M25" s="226"/>
      <c r="N25" s="249"/>
      <c r="O25" s="250" t="n">
        <f aca="false">D25</f>
        <v>2</v>
      </c>
      <c r="P25" s="247" t="e">
        <f aca="false">D25*F25</f>
        <v>#VALUE!</v>
      </c>
      <c r="Q25" s="0"/>
      <c r="R25" s="223" t="str">
        <f aca="false">IF(R21=Überblick!Q52,Überblick!Q55,IF(R21=Überblick!R52,Überblick!R55,IF(R21=Überblick!S52,Überblick!S55,IF(R21=Überblick!T52,Überblick!T55,IF(R21=Überblick!U52,Überblick!U55,IF(R21=Überblick!V52,Überblick!V55,IF(R21=Überblick!W52,Überblick!W55,#N/A)))))))</f>
        <v>Seal Rows</v>
      </c>
      <c r="S25" s="228"/>
      <c r="T25" s="229" t="n">
        <v>4</v>
      </c>
      <c r="U25" s="230" t="s">
        <v>141</v>
      </c>
      <c r="V25" s="231" t="s">
        <v>155</v>
      </c>
      <c r="W25" s="232"/>
      <c r="X25" s="227" t="s">
        <v>167</v>
      </c>
      <c r="Y25" s="233"/>
      <c r="Z25" s="234" t="n">
        <v>8</v>
      </c>
      <c r="AA25" s="234"/>
      <c r="AB25" s="245"/>
      <c r="AC25" s="226"/>
      <c r="AD25" s="249"/>
      <c r="AE25" s="250" t="n">
        <f aca="false">T25</f>
        <v>4</v>
      </c>
      <c r="AF25" s="247" t="e">
        <f aca="false">T25*V25</f>
        <v>#VALUE!</v>
      </c>
      <c r="AG25" s="0"/>
      <c r="AH25" s="223" t="str">
        <f aca="false">IF(AH21=Überblick!AC52,Überblick!AC55,IF(AH21=Überblick!AD52,Überblick!AD55,IF(AH21=Überblick!AE52,Überblick!AE55,IF(AH21=Überblick!AF52,Überblick!AF55,IF(AH21=Überblick!AG52,Überblick!AG55,IF(AH21=Überblick!AH52,Überblick!AH55,IF(AH21=Überblick!AI52,Überblick!AI55,#N/A)))))))</f>
        <v>Schrägbankdrücken</v>
      </c>
      <c r="AI25" s="228"/>
      <c r="AJ25" s="229" t="n">
        <v>3</v>
      </c>
      <c r="AK25" s="230" t="s">
        <v>141</v>
      </c>
      <c r="AL25" s="231" t="n">
        <f aca="false">IF(OR(AH25="Schrägbankdrücken",AH25="Enges Bankdrücken"),6,4)</f>
        <v>6</v>
      </c>
      <c r="AM25" s="232"/>
      <c r="AN25" s="227"/>
      <c r="AO25" s="233" t="str">
        <f aca="false">IF(OR(AH25="2ct. Bankdrücken",AH25="Spoto Press"),"76-78","71-73")</f>
        <v>71-73</v>
      </c>
      <c r="AP25" s="234" t="n">
        <v>7</v>
      </c>
      <c r="AQ25" s="234"/>
      <c r="AR25" s="225" t="n">
        <f aca="false">(AJ25*AL25*AQ25)</f>
        <v>0</v>
      </c>
      <c r="AS25" s="226"/>
      <c r="AT25" s="221" t="n">
        <f aca="false">((LEFT(AO25,2)+RIGHT(AO25,2))/2)</f>
        <v>72</v>
      </c>
      <c r="AU25" s="252" t="n">
        <f aca="false">AJ25</f>
        <v>3</v>
      </c>
      <c r="AV25" s="222" t="n">
        <f aca="false">AJ25*AL25</f>
        <v>18</v>
      </c>
      <c r="AW25" s="0"/>
      <c r="AX25" s="223" t="str">
        <f aca="false">IF(AX21=Überblick!BA52,Überblick!BA55,IF(AX21=Überblick!BB52,Überblick!BB55,IF(AX21=Überblick!BC52,Überblick!BC55,IF(AX21=Überblick!BD52,Überblick!BD55,IF(AX21=Überblick!BE52,Überblick!BE55,IF(AX21=Überblick!BF52,Überblick!BF55,IF(AX21=Überblick!BG52,Überblick!BG55,#N/A)))))))</f>
        <v>Belt Squat</v>
      </c>
      <c r="AY25" s="228"/>
      <c r="AZ25" s="229" t="n">
        <v>2</v>
      </c>
      <c r="BA25" s="230" t="s">
        <v>141</v>
      </c>
      <c r="BB25" s="231" t="s">
        <v>153</v>
      </c>
      <c r="BC25" s="232"/>
      <c r="BD25" s="227" t="s">
        <v>166</v>
      </c>
      <c r="BE25" s="233"/>
      <c r="BF25" s="234" t="n">
        <v>8</v>
      </c>
      <c r="BG25" s="234"/>
      <c r="BH25" s="245"/>
      <c r="BI25" s="226"/>
      <c r="BJ25" s="253"/>
      <c r="BK25" s="250" t="n">
        <f aca="false">AZ25</f>
        <v>2</v>
      </c>
      <c r="BL25" s="247" t="e">
        <f aca="false">AZ25*BB25</f>
        <v>#VALUE!</v>
      </c>
      <c r="BM25" s="0"/>
      <c r="BN25" s="223" t="str">
        <f aca="false">IF(BN21=Überblick!BM52,Überblick!BM55,IF(BN21=Überblick!BN52,Überblick!BN55,IF(BN21=Überblick!BO52,Überblick!BO55,IF(BN21=Überblick!BP52,Überblick!BP55,IF(BN21=Überblick!BQ52,Überblick!BQ55,IF(BN21=Überblick!BR52,Überblick!BR55,IF(BN21=Überblick!BS52,Überblick!BS55,#N/A)))))))</f>
        <v>Seal Rows</v>
      </c>
      <c r="BO25" s="228"/>
      <c r="BP25" s="229" t="n">
        <v>3</v>
      </c>
      <c r="BQ25" s="230" t="s">
        <v>141</v>
      </c>
      <c r="BR25" s="231" t="s">
        <v>153</v>
      </c>
      <c r="BS25" s="232"/>
      <c r="BT25" s="227" t="s">
        <v>168</v>
      </c>
      <c r="BU25" s="233"/>
      <c r="BV25" s="234" t="n">
        <v>8</v>
      </c>
      <c r="BW25" s="234"/>
      <c r="BX25" s="245"/>
      <c r="BY25" s="226"/>
      <c r="BZ25" s="249"/>
      <c r="CA25" s="250" t="n">
        <f aca="false">BP25</f>
        <v>3</v>
      </c>
      <c r="CB25" s="247" t="e">
        <f aca="false">BP25*BR25</f>
        <v>#VALUE!</v>
      </c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.6" hidden="false" customHeight="false" outlineLevel="0" collapsed="false">
      <c r="A26" s="0"/>
      <c r="B26" s="223" t="str">
        <f aca="false">IF(B21=Überblick!D52,Überblick!D56,IF(B21=Überblick!E52,Überblick!E56,IF(B21=Überblick!F52,Überblick!F56,IF(B21=Überblick!G52,Überblick!G56,IF(B21=Überblick!H52,Überblick!H56,IF(B21=Überblick!I52,Überblick!I56,IF(B21=Überblick!J52,Überblick!J56,#N/A)))))))</f>
        <v>Brustabgestütztes Seitheben</v>
      </c>
      <c r="C26" s="242"/>
      <c r="D26" s="254" t="n">
        <v>3</v>
      </c>
      <c r="E26" s="255" t="s">
        <v>141</v>
      </c>
      <c r="F26" s="256" t="s">
        <v>156</v>
      </c>
      <c r="G26" s="243"/>
      <c r="H26" s="227" t="s">
        <v>169</v>
      </c>
      <c r="I26" s="233"/>
      <c r="J26" s="234" t="n">
        <v>8</v>
      </c>
      <c r="K26" s="234"/>
      <c r="L26" s="257"/>
      <c r="M26" s="226"/>
      <c r="N26" s="258"/>
      <c r="O26" s="250" t="n">
        <f aca="false">D26</f>
        <v>3</v>
      </c>
      <c r="P26" s="247" t="e">
        <f aca="false">D26*F26</f>
        <v>#VALUE!</v>
      </c>
      <c r="Q26" s="0"/>
      <c r="R26" s="223" t="str">
        <f aca="false">IF(R21=Überblick!Q52,Überblick!Q56,IF(R21=Überblick!R52,Überblick!R56,IF(R21=Überblick!S52,Überblick!S56,IF(R21=Überblick!T52,Überblick!T56,IF(R21=Überblick!U52,Überblick!U56,IF(R21=Überblick!V52,Überblick!V56,IF(R21=Überblick!W52,Überblick!W56,#N/A)))))))</f>
        <v>Klimmzüge mit ZG - OG</v>
      </c>
      <c r="S26" s="242"/>
      <c r="T26" s="254" t="n">
        <v>3</v>
      </c>
      <c r="U26" s="255" t="s">
        <v>141</v>
      </c>
      <c r="V26" s="256" t="n">
        <f aca="false">IF(OR(R26="Latzug eng",R26="Latzug weit"),"8 bis 10",4)</f>
        <v>4</v>
      </c>
      <c r="W26" s="243"/>
      <c r="X26" s="227" t="str">
        <f aca="false">IF(OR(R26="Latzug eng",R26="Latzug weit"),"3x10 voll / mehr Gewicht für 3x8","")</f>
        <v/>
      </c>
      <c r="Y26" s="233"/>
      <c r="Z26" s="234" t="n">
        <v>8</v>
      </c>
      <c r="AA26" s="234"/>
      <c r="AB26" s="257"/>
      <c r="AC26" s="226"/>
      <c r="AD26" s="258"/>
      <c r="AE26" s="250" t="n">
        <f aca="false">T26</f>
        <v>3</v>
      </c>
      <c r="AF26" s="247" t="n">
        <f aca="false">T26*V26</f>
        <v>12</v>
      </c>
      <c r="AG26" s="251"/>
      <c r="AH26" s="223" t="str">
        <f aca="false">IF(AH21=Überblick!AC52,Überblick!AC56,IF(AH21=Überblick!AD52,Überblick!AD56,IF(AH21=Überblick!AE52,Überblick!AE56,IF(AH21=Überblick!AF52,Überblick!AF56,IF(AH21=Überblick!AG52,Überblick!AG56,IF(AH21=Überblick!AH52,Überblick!AH56,IF(AH21=Überblick!AI52,Überblick!AI56,#N/A)))))))</f>
        <v>Beinbeuger, sitzend</v>
      </c>
      <c r="AI26" s="242"/>
      <c r="AJ26" s="254" t="n">
        <v>2</v>
      </c>
      <c r="AK26" s="255" t="s">
        <v>141</v>
      </c>
      <c r="AL26" s="256" t="s">
        <v>154</v>
      </c>
      <c r="AM26" s="243"/>
      <c r="AN26" s="227" t="s">
        <v>170</v>
      </c>
      <c r="AO26" s="233"/>
      <c r="AP26" s="234" t="n">
        <v>8</v>
      </c>
      <c r="AQ26" s="234"/>
      <c r="AR26" s="257"/>
      <c r="AS26" s="226"/>
      <c r="AT26" s="258"/>
      <c r="AU26" s="250" t="n">
        <f aca="false">AJ26</f>
        <v>2</v>
      </c>
      <c r="AV26" s="247" t="e">
        <f aca="false">AJ26*AL26</f>
        <v>#VALUE!</v>
      </c>
      <c r="AW26" s="244"/>
      <c r="AX26" s="223" t="str">
        <f aca="false">IF(AX21=Überblick!BA52,Überblick!BA56,IF(AX21=Überblick!BB52,Überblick!BB56,IF(AX21=Überblick!BC52,Überblick!BC56,IF(AX21=Überblick!BD52,Überblick!BD56,IF(AX21=Überblick!BE52,Überblick!BE56,IF(AX21=Überblick!BF52,Überblick!BF56,IF(AX21=Überblick!BG52,Überblick!BG56,#N/A)))))))</f>
        <v>Brustabgestütztes Seitheben</v>
      </c>
      <c r="AY26" s="242"/>
      <c r="AZ26" s="254" t="n">
        <v>3</v>
      </c>
      <c r="BA26" s="255" t="s">
        <v>141</v>
      </c>
      <c r="BB26" s="256" t="s">
        <v>154</v>
      </c>
      <c r="BC26" s="243"/>
      <c r="BD26" s="227" t="s">
        <v>171</v>
      </c>
      <c r="BE26" s="233"/>
      <c r="BF26" s="234" t="n">
        <v>8</v>
      </c>
      <c r="BG26" s="234"/>
      <c r="BH26" s="257"/>
      <c r="BI26" s="226"/>
      <c r="BJ26" s="259"/>
      <c r="BK26" s="250" t="n">
        <f aca="false">AZ26</f>
        <v>3</v>
      </c>
      <c r="BL26" s="247" t="e">
        <f aca="false">AZ26*BB26</f>
        <v>#VALUE!</v>
      </c>
      <c r="BM26" s="0"/>
      <c r="BN26" s="223" t="str">
        <f aca="false">IF(BN21=Überblick!BM52,Überblick!BM56,IF(BN21=Überblick!BN52,Überblick!BN56,IF(BN21=Überblick!BO52,Überblick!BO56,IF(BN21=Überblick!BP52,Überblick!BP56,IF(BN21=Überblick!BQ52,Überblick!BQ56,IF(BN21=Überblick!BR52,Überblick!BR56,IF(BN21=Überblick!BS52,Überblick!BS56,#N/A)))))))</f>
        <v>Klimmzüge mit BW - UG</v>
      </c>
      <c r="BO26" s="242"/>
      <c r="BP26" s="260" t="str">
        <f aca="false">IF(OR(BN26="Latzug eng",BN26="Latzug weit"),"4","")</f>
        <v/>
      </c>
      <c r="BQ26" s="261" t="s">
        <v>141</v>
      </c>
      <c r="BR26" s="262" t="str">
        <f aca="false">IF(OR(BN26="Latzug eng",BN26="Latzug weit"),"6 bis 8","")</f>
        <v/>
      </c>
      <c r="BS26" s="263"/>
      <c r="BT26" s="227" t="str">
        <f aca="false">IF(OR(BN26="Latzug eng",BN26="Latzug weit"),"4x8 voll /mehr Gewicht für 4x6","40 Wdh. über das Training verteilt")</f>
        <v>40 Wdh. über das Training verteilt</v>
      </c>
      <c r="BU26" s="233"/>
      <c r="BV26" s="234" t="n">
        <v>8</v>
      </c>
      <c r="BW26" s="234"/>
      <c r="BX26" s="245"/>
      <c r="BY26" s="226"/>
      <c r="BZ26" s="258"/>
      <c r="CA26" s="250" t="str">
        <f aca="false">BP26</f>
        <v/>
      </c>
      <c r="CB26" s="247" t="e">
        <f aca="false">BP26*BR26</f>
        <v>#VALUE!</v>
      </c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.6" hidden="false" customHeight="false" outlineLevel="0" collapsed="false">
      <c r="A27" s="0"/>
      <c r="B27" s="223" t="str">
        <f aca="false">IF(B21=Überblick!D52,Überblick!D57,IF(B21=Überblick!E52,Überblick!E57,IF(B21=Überblick!F52,Überblick!F57,IF(B21=Überblick!G52,Überblick!G57,IF(B21=Überblick!H52,Überblick!H57,IF(B21=Überblick!I52,Überblick!I57,IF(B21=Überblick!J52,Überblick!J57,#N/A)))))))</f>
        <v>Facepulls</v>
      </c>
      <c r="C27" s="228"/>
      <c r="D27" s="229" t="n">
        <v>3</v>
      </c>
      <c r="E27" s="230" t="s">
        <v>141</v>
      </c>
      <c r="F27" s="231" t="s">
        <v>156</v>
      </c>
      <c r="G27" s="232"/>
      <c r="H27" s="227" t="s">
        <v>169</v>
      </c>
      <c r="I27" s="233"/>
      <c r="J27" s="234" t="n">
        <v>8</v>
      </c>
      <c r="K27" s="234"/>
      <c r="L27" s="257"/>
      <c r="M27" s="226"/>
      <c r="N27" s="258"/>
      <c r="O27" s="250" t="n">
        <f aca="false">D27</f>
        <v>3</v>
      </c>
      <c r="P27" s="247" t="e">
        <f aca="false">D27*F27</f>
        <v>#VALUE!</v>
      </c>
      <c r="Q27" s="0"/>
      <c r="R27" s="223" t="str">
        <f aca="false">IF(R21=Überblick!Q52,Überblick!Q57,IF(R21=Überblick!R52,Überblick!R57,IF(R21=Überblick!S52,Überblick!S57,IF(R21=Überblick!T52,Überblick!T57,IF(R21=Überblick!U52,Überblick!U57,IF(R21=Überblick!V52,Überblick!V57,IF(R21=Überblick!W52,Überblick!W57,#N/A)))))))</f>
        <v>SZ Curls</v>
      </c>
      <c r="S27" s="228"/>
      <c r="T27" s="229" t="n">
        <v>3</v>
      </c>
      <c r="U27" s="230" t="s">
        <v>141</v>
      </c>
      <c r="V27" s="231" t="s">
        <v>154</v>
      </c>
      <c r="W27" s="232"/>
      <c r="X27" s="227" t="s">
        <v>171</v>
      </c>
      <c r="Y27" s="233"/>
      <c r="Z27" s="234" t="n">
        <v>8</v>
      </c>
      <c r="AA27" s="234"/>
      <c r="AB27" s="257"/>
      <c r="AC27" s="226"/>
      <c r="AD27" s="258"/>
      <c r="AE27" s="250" t="n">
        <f aca="false">T27</f>
        <v>3</v>
      </c>
      <c r="AF27" s="247" t="e">
        <f aca="false">T27*V27</f>
        <v>#VALUE!</v>
      </c>
      <c r="AG27" s="251"/>
      <c r="AH27" s="223" t="n">
        <f aca="false">IF(AH21=Überblick!AC52,Überblick!AC57,IF(AH21=Überblick!AD52,Überblick!AD57,IF(AH21=Überblick!AE52,Überblick!AE57,IF(AH21=Überblick!AF52,Überblick!AF57,IF(AH21=Überblick!AG52,Überblick!AG57,IF(AH21=Überblick!AH52,Überblick!AH57,IF(AH21=Überblick!AI52,Überblick!AI57,#N/A)))))))</f>
        <v>0</v>
      </c>
      <c r="AI27" s="228"/>
      <c r="AJ27" s="229"/>
      <c r="AK27" s="230"/>
      <c r="AL27" s="231"/>
      <c r="AM27" s="232"/>
      <c r="AN27" s="227"/>
      <c r="AO27" s="233"/>
      <c r="AP27" s="234"/>
      <c r="AQ27" s="234"/>
      <c r="AR27" s="257"/>
      <c r="AS27" s="226"/>
      <c r="AT27" s="258"/>
      <c r="AU27" s="250"/>
      <c r="AV27" s="250"/>
      <c r="AW27" s="251"/>
      <c r="AX27" s="223" t="str">
        <f aca="false">IF(AX21=Überblick!BA52,Überblick!BA57,IF(AX21=Überblick!BB52,Überblick!BB57,IF(AX21=Überblick!BC52,Überblick!BC57,IF(AX21=Überblick!BD52,Überblick!BD57,IF(AX21=Überblick!BE52,Überblick!BE57,IF(AX21=Überblick!BF52,Überblick!BF57,IF(AX21=Überblick!BG52,Überblick!BG57,#N/A)))))))</f>
        <v>Facepulls</v>
      </c>
      <c r="AY27" s="228"/>
      <c r="AZ27" s="229" t="n">
        <v>3</v>
      </c>
      <c r="BA27" s="230" t="s">
        <v>141</v>
      </c>
      <c r="BB27" s="231" t="s">
        <v>154</v>
      </c>
      <c r="BC27" s="232"/>
      <c r="BD27" s="227" t="s">
        <v>171</v>
      </c>
      <c r="BE27" s="233"/>
      <c r="BF27" s="234" t="n">
        <v>8</v>
      </c>
      <c r="BG27" s="234"/>
      <c r="BH27" s="257"/>
      <c r="BI27" s="226"/>
      <c r="BJ27" s="259"/>
      <c r="BK27" s="250" t="n">
        <f aca="false">AZ27</f>
        <v>3</v>
      </c>
      <c r="BL27" s="247" t="e">
        <f aca="false">AZ27*BB27</f>
        <v>#VALUE!</v>
      </c>
      <c r="BM27" s="0"/>
      <c r="BN27" s="223" t="str">
        <f aca="false">IF(BN21=Überblick!BM52,Überblick!BM57,IF(BN21=Überblick!BN52,Überblick!BN57,IF(BN21=Überblick!BO52,Überblick!BO57,IF(BN21=Überblick!BP52,Überblick!BP57,IF(BN21=Überblick!BQ52,Überblick!BQ57,IF(BN21=Überblick!BR52,Überblick!BR57,IF(BN21=Überblick!BS52,Überblick!BS57,#N/A)))))))</f>
        <v>SZ Curls</v>
      </c>
      <c r="BO27" s="228"/>
      <c r="BP27" s="229" t="n">
        <v>3</v>
      </c>
      <c r="BQ27" s="230" t="s">
        <v>141</v>
      </c>
      <c r="BR27" s="231" t="s">
        <v>153</v>
      </c>
      <c r="BS27" s="232"/>
      <c r="BT27" s="227" t="s">
        <v>168</v>
      </c>
      <c r="BU27" s="233"/>
      <c r="BV27" s="234" t="n">
        <v>8</v>
      </c>
      <c r="BW27" s="234"/>
      <c r="BX27" s="245"/>
      <c r="BY27" s="226"/>
      <c r="BZ27" s="258"/>
      <c r="CA27" s="250" t="n">
        <f aca="false">BP27</f>
        <v>3</v>
      </c>
      <c r="CB27" s="247" t="e">
        <f aca="false">BP27*BR27</f>
        <v>#VALUE!</v>
      </c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.6" hidden="false" customHeight="false" outlineLevel="0" collapsed="false">
      <c r="A28" s="0"/>
      <c r="B28" s="223" t="n">
        <f aca="false">IF(B21=Überblick!D52,Überblick!D58,IF(B21=Überblick!E52,Überblick!E58,IF(B21=Überblick!F52,Überblick!F58,IF(B21=Überblick!G52,Überblick!G58,IF(B21=Überblick!H52,Überblick!H58,IF(B21=Überblick!I52,Überblick!I58,IF(B21=Überblick!J52,Überblick!J58,#N/A)))))))</f>
        <v>0</v>
      </c>
      <c r="C28" s="264"/>
      <c r="D28" s="265"/>
      <c r="E28" s="266"/>
      <c r="F28" s="267"/>
      <c r="G28" s="268"/>
      <c r="H28" s="227"/>
      <c r="I28" s="233"/>
      <c r="J28" s="234"/>
      <c r="K28" s="234"/>
      <c r="L28" s="257"/>
      <c r="M28" s="226"/>
      <c r="N28" s="258"/>
      <c r="O28" s="269"/>
      <c r="P28" s="269"/>
      <c r="Q28" s="0"/>
      <c r="R28" s="223" t="str">
        <f aca="false">IF(R21=Überblick!Q52,Überblick!Q58,IF(R21=Überblick!R52,Überblick!R58,IF(R21=Überblick!S52,Überblick!S58,IF(R21=Überblick!T52,Überblick!T58,IF(R21=Überblick!U52,Überblick!U58,IF(R21=Überblick!V52,Überblick!V58,IF(R21=Überblick!W52,Überblick!W58,#N/A)))))))</f>
        <v>Überkopfstrecken - Kabel </v>
      </c>
      <c r="S28" s="264"/>
      <c r="T28" s="265" t="n">
        <v>3</v>
      </c>
      <c r="U28" s="266" t="s">
        <v>141</v>
      </c>
      <c r="V28" s="267" t="s">
        <v>154</v>
      </c>
      <c r="W28" s="268"/>
      <c r="X28" s="227" t="s">
        <v>171</v>
      </c>
      <c r="Y28" s="233"/>
      <c r="Z28" s="234" t="n">
        <v>8</v>
      </c>
      <c r="AA28" s="234"/>
      <c r="AB28" s="257"/>
      <c r="AC28" s="226"/>
      <c r="AD28" s="258"/>
      <c r="AE28" s="250" t="n">
        <f aca="false">T28</f>
        <v>3</v>
      </c>
      <c r="AF28" s="247" t="e">
        <f aca="false">T28*V28</f>
        <v>#VALUE!</v>
      </c>
      <c r="AG28" s="251"/>
      <c r="AH28" s="223" t="n">
        <f aca="false">IF(AH21=Überblick!AC52,Überblick!AC58,IF(AH21=Überblick!AD52,Überblick!AD58,IF(AH21=Überblick!AE52,Überblick!AE58,IF(AH21=Überblick!AF52,Überblick!AF58,IF(AH21=Überblick!AG52,Überblick!AG58,IF(AH21=Überblick!AH52,Überblick!AH58,IF(AH21=Überblick!AI52,Überblick!AI58,#N/A)))))))</f>
        <v>0</v>
      </c>
      <c r="AI28" s="264"/>
      <c r="AJ28" s="265"/>
      <c r="AK28" s="266"/>
      <c r="AL28" s="267"/>
      <c r="AM28" s="268"/>
      <c r="AN28" s="227"/>
      <c r="AO28" s="233"/>
      <c r="AP28" s="234"/>
      <c r="AQ28" s="234"/>
      <c r="AR28" s="257"/>
      <c r="AS28" s="226"/>
      <c r="AT28" s="258"/>
      <c r="AU28" s="269"/>
      <c r="AV28" s="269"/>
      <c r="AW28" s="251"/>
      <c r="AX28" s="223" t="n">
        <f aca="false">IF(AX21=Überblick!BA52,Überblick!BA58,IF(AX21=Überblick!BB52,Überblick!BB58,IF(AX21=Überblick!BC52,Überblick!BC58,IF(AX21=Überblick!BD52,Überblick!BD58,IF(AX21=Überblick!BE52,Überblick!BE58,IF(AX21=Überblick!BF52,Überblick!BF58,IF(AX21=Überblick!BG52,Überblick!BG58,#N/A)))))))</f>
        <v>0</v>
      </c>
      <c r="AY28" s="264"/>
      <c r="AZ28" s="265"/>
      <c r="BA28" s="266"/>
      <c r="BB28" s="267"/>
      <c r="BC28" s="268"/>
      <c r="BD28" s="227"/>
      <c r="BE28" s="233"/>
      <c r="BF28" s="234"/>
      <c r="BG28" s="234"/>
      <c r="BH28" s="257"/>
      <c r="BI28" s="226"/>
      <c r="BJ28" s="259"/>
      <c r="BK28" s="269"/>
      <c r="BL28" s="269"/>
      <c r="BM28" s="0"/>
      <c r="BN28" s="223" t="str">
        <f aca="false">IF(BN21=Überblick!BM52,Überblick!BM58,IF(BN21=Überblick!BN52,Überblick!BN58,IF(BN21=Überblick!BO52,Überblick!BO58,IF(BN21=Überblick!BP52,Überblick!BP58,IF(BN21=Überblick!BQ52,Überblick!BQ58,IF(BN21=Überblick!BR52,Überblick!BR58,IF(BN21=Überblick!BS52,Überblick!BS58,#N/A)))))))</f>
        <v>Rolling Extensions</v>
      </c>
      <c r="BO28" s="264"/>
      <c r="BP28" s="265" t="n">
        <v>3</v>
      </c>
      <c r="BQ28" s="266" t="s">
        <v>141</v>
      </c>
      <c r="BR28" s="267" t="s">
        <v>153</v>
      </c>
      <c r="BS28" s="268"/>
      <c r="BT28" s="227" t="s">
        <v>168</v>
      </c>
      <c r="BU28" s="233"/>
      <c r="BV28" s="234" t="n">
        <v>8</v>
      </c>
      <c r="BW28" s="234"/>
      <c r="BX28" s="245"/>
      <c r="BY28" s="226"/>
      <c r="BZ28" s="258"/>
      <c r="CA28" s="250" t="n">
        <f aca="false">BP28</f>
        <v>3</v>
      </c>
      <c r="CB28" s="247" t="e">
        <f aca="false">BP28*BR28</f>
        <v>#VALUE!</v>
      </c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.6" hidden="false" customHeight="false" outlineLevel="0" collapsed="false">
      <c r="A29" s="0"/>
      <c r="B29" s="223" t="n">
        <f aca="false">IF(B21=Überblick!D52,Überblick!D59,IF(B21=Überblick!E52,Überblick!E59,IF(B21=Überblick!F52,Überblick!F59,IF(B21=Überblick!G52,Überblick!G59,IF(B21=Überblick!H52,Überblick!H59,IF(B21=Überblick!I52,Überblick!I59,IF(B21=Überblick!J52,Überblick!J59,#N/A)))))))</f>
        <v>0</v>
      </c>
      <c r="C29" s="228"/>
      <c r="D29" s="229"/>
      <c r="E29" s="230"/>
      <c r="F29" s="231"/>
      <c r="G29" s="232"/>
      <c r="H29" s="227"/>
      <c r="I29" s="233"/>
      <c r="J29" s="234"/>
      <c r="K29" s="234"/>
      <c r="L29" s="257"/>
      <c r="M29" s="226"/>
      <c r="N29" s="258"/>
      <c r="O29" s="269"/>
      <c r="P29" s="269"/>
      <c r="Q29" s="0"/>
      <c r="R29" s="223" t="str">
        <f aca="false">IF(R21=Überblick!Q52,Überblick!Q59,IF(R21=Überblick!R52,Überblick!R59,IF(R21=Überblick!S52,Überblick!S59,IF(R21=Überblick!T52,Überblick!T59,IF(R21=Überblick!U52,Überblick!U59,IF(R21=Überblick!V52,Überblick!V59,IF(R21=Überblick!W52,Überblick!W59,#N/A)))))))</f>
        <v>Wadenheben stehend - Maschine</v>
      </c>
      <c r="S29" s="228"/>
      <c r="T29" s="229" t="n">
        <v>3</v>
      </c>
      <c r="U29" s="230" t="s">
        <v>141</v>
      </c>
      <c r="V29" s="231" t="s">
        <v>156</v>
      </c>
      <c r="W29" s="232"/>
      <c r="X29" s="227" t="s">
        <v>172</v>
      </c>
      <c r="Y29" s="233"/>
      <c r="Z29" s="234" t="n">
        <v>8</v>
      </c>
      <c r="AA29" s="234"/>
      <c r="AB29" s="257"/>
      <c r="AC29" s="226"/>
      <c r="AD29" s="258"/>
      <c r="AE29" s="250" t="n">
        <f aca="false">T29</f>
        <v>3</v>
      </c>
      <c r="AF29" s="247" t="e">
        <f aca="false">T29*V29</f>
        <v>#VALUE!</v>
      </c>
      <c r="AG29" s="251"/>
      <c r="AH29" s="223" t="n">
        <f aca="false">IF(AH21=Überblick!AC52,Überblick!AC59,IF(AH21=Überblick!AD52,Überblick!AD59,IF(AH21=Überblick!AE52,Überblick!AE59,IF(AH21=Überblick!AF52,Überblick!AF59,IF(AH21=Überblick!AG52,Überblick!AG59,IF(AH21=Überblick!AH52,Überblick!AH59,IF(AH21=Überblick!AI52,Überblick!AI59,#N/A)))))))</f>
        <v>0</v>
      </c>
      <c r="AI29" s="228"/>
      <c r="AJ29" s="229"/>
      <c r="AK29" s="230"/>
      <c r="AL29" s="231"/>
      <c r="AM29" s="232"/>
      <c r="AN29" s="227"/>
      <c r="AO29" s="233"/>
      <c r="AP29" s="234"/>
      <c r="AQ29" s="234"/>
      <c r="AR29" s="257"/>
      <c r="AS29" s="226"/>
      <c r="AT29" s="258"/>
      <c r="AU29" s="269"/>
      <c r="AV29" s="269"/>
      <c r="AW29" s="251"/>
      <c r="AX29" s="223" t="n">
        <f aca="false">IF(AX21=Überblick!BA52,Überblick!BA59,IF(AX21=Überblick!BB52,Überblick!BB59,IF(AX21=Überblick!BC52,Überblick!BC59,IF(AX21=Überblick!BD52,Überblick!BD59,IF(AX21=Überblick!BE52,Überblick!BE59,IF(AX21=Überblick!BF52,Überblick!BF59,IF(AX21=Überblick!BG52,Überblick!BG59,#N/A)))))))</f>
        <v>0</v>
      </c>
      <c r="AY29" s="228"/>
      <c r="AZ29" s="229"/>
      <c r="BA29" s="230"/>
      <c r="BB29" s="231"/>
      <c r="BC29" s="232"/>
      <c r="BD29" s="227"/>
      <c r="BE29" s="233"/>
      <c r="BF29" s="234"/>
      <c r="BG29" s="234"/>
      <c r="BH29" s="257"/>
      <c r="BI29" s="226"/>
      <c r="BJ29" s="259"/>
      <c r="BK29" s="269"/>
      <c r="BL29" s="269"/>
      <c r="BM29" s="0"/>
      <c r="BN29" s="223" t="str">
        <f aca="false">IF(BN21=Überblick!BM52,Überblick!BM59,IF(BN21=Überblick!BN52,Überblick!BN59,IF(BN21=Überblick!BO52,Überblick!BO59,IF(BN21=Überblick!BP52,Überblick!BP59,IF(BN21=Überblick!BQ52,Überblick!BQ59,IF(BN21=Überblick!BR52,Überblick!BR59,IF(BN21=Überblick!BS52,Überblick!BS59,#N/A)))))))</f>
        <v>Wadenheben sitzend - Maschine</v>
      </c>
      <c r="BO29" s="228"/>
      <c r="BP29" s="229" t="n">
        <v>3</v>
      </c>
      <c r="BQ29" s="230" t="s">
        <v>141</v>
      </c>
      <c r="BR29" s="231" t="s">
        <v>154</v>
      </c>
      <c r="BS29" s="232"/>
      <c r="BT29" s="227" t="s">
        <v>171</v>
      </c>
      <c r="BU29" s="233"/>
      <c r="BV29" s="234" t="n">
        <v>8</v>
      </c>
      <c r="BW29" s="234"/>
      <c r="BX29" s="245"/>
      <c r="BY29" s="226"/>
      <c r="BZ29" s="258"/>
      <c r="CA29" s="250" t="n">
        <f aca="false">BP29</f>
        <v>3</v>
      </c>
      <c r="CB29" s="247" t="e">
        <f aca="false">BP29*BR29</f>
        <v>#VALUE!</v>
      </c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5.6" hidden="false" customHeight="false" outlineLevel="0" collapsed="false">
      <c r="A30" s="0"/>
      <c r="B30" s="270" t="n">
        <f aca="false">IF(B21=Überblick!D52,Überblick!D60,IF(B21=Überblick!E52,Überblick!E60,IF(B21=Überblick!F52,Überblick!F60,IF(B21=Überblick!G52,Überblick!G60,IF(B21=Überblick!H52,Überblick!H60,IF(B21=Überblick!I52,Überblick!I60,IF(B21=Überblick!J52,Überblick!J60,#N/A)))))))</f>
        <v>0</v>
      </c>
      <c r="C30" s="271"/>
      <c r="D30" s="272"/>
      <c r="E30" s="273"/>
      <c r="F30" s="274"/>
      <c r="G30" s="275"/>
      <c r="H30" s="276"/>
      <c r="I30" s="277"/>
      <c r="J30" s="278"/>
      <c r="K30" s="278"/>
      <c r="L30" s="279"/>
      <c r="M30" s="226"/>
      <c r="N30" s="258"/>
      <c r="O30" s="269"/>
      <c r="P30" s="269"/>
      <c r="Q30" s="0"/>
      <c r="R30" s="270" t="n">
        <f aca="false">IF(R21=Überblick!Q52,Überblick!Q60,IF(R21=Überblick!R52,Überblick!R60,IF(R21=Überblick!S52,Überblick!S60,IF(R21=Überblick!T52,Überblick!T60,IF(R21=Überblick!U52,Überblick!U60,IF(R21=Überblick!V52,Überblick!V60,IF(R21=Überblick!W52,Überblick!W60,#N/A)))))))</f>
        <v>0</v>
      </c>
      <c r="S30" s="271"/>
      <c r="T30" s="272"/>
      <c r="U30" s="273"/>
      <c r="V30" s="274"/>
      <c r="W30" s="275"/>
      <c r="X30" s="276"/>
      <c r="Y30" s="277"/>
      <c r="Z30" s="278"/>
      <c r="AA30" s="278"/>
      <c r="AB30" s="279"/>
      <c r="AC30" s="226"/>
      <c r="AD30" s="258"/>
      <c r="AE30" s="269"/>
      <c r="AF30" s="269"/>
      <c r="AG30" s="251"/>
      <c r="AH30" s="270" t="n">
        <f aca="false">IF(AH21=Überblick!AC52,Überblick!AC60,IF(AH21=Überblick!AD52,Überblick!AD60,IF(AH21=Überblick!AE52,Überblick!AE60,IF(AH21=Überblick!AF52,Überblick!AF60,IF(AH21=Überblick!AG52,Überblick!AG60,IF(AH21=Überblick!AH52,Überblick!AH60,IF(AH21=Überblick!AI52,Überblick!AI60,#N/A)))))))</f>
        <v>0</v>
      </c>
      <c r="AI30" s="271"/>
      <c r="AJ30" s="272"/>
      <c r="AK30" s="273"/>
      <c r="AL30" s="274"/>
      <c r="AM30" s="275"/>
      <c r="AN30" s="276"/>
      <c r="AO30" s="277"/>
      <c r="AP30" s="278"/>
      <c r="AQ30" s="278"/>
      <c r="AR30" s="279"/>
      <c r="AS30" s="226"/>
      <c r="AT30" s="258"/>
      <c r="AU30" s="269"/>
      <c r="AV30" s="269"/>
      <c r="AW30" s="251"/>
      <c r="AX30" s="270" t="n">
        <f aca="false">IF(AX21=Überblick!BA52,Überblick!BA60,IF(AX21=Überblick!BB52,Überblick!BB60,IF(AX21=Überblick!BC52,Überblick!BC60,IF(AX21=Überblick!BD52,Überblick!BD60,IF(AX21=Überblick!BE52,Überblick!BE60,IF(AX21=Überblick!BF52,Überblick!BF60,IF(AX21=Überblick!BG52,Überblick!BG60,#N/A)))))))</f>
        <v>0</v>
      </c>
      <c r="AY30" s="271"/>
      <c r="AZ30" s="272"/>
      <c r="BA30" s="273"/>
      <c r="BB30" s="274"/>
      <c r="BC30" s="275"/>
      <c r="BD30" s="276"/>
      <c r="BE30" s="277"/>
      <c r="BF30" s="278"/>
      <c r="BG30" s="278"/>
      <c r="BH30" s="279"/>
      <c r="BI30" s="226"/>
      <c r="BJ30" s="259"/>
      <c r="BK30" s="269"/>
      <c r="BL30" s="269"/>
      <c r="BM30" s="0"/>
      <c r="BN30" s="270" t="n">
        <f aca="false">IF(BN21=Überblick!BM52,Überblick!BM60,IF(BN21=Überblick!BN52,Überblick!BN60,IF(BN21=Überblick!BO52,Überblick!BO60,IF(BN21=Überblick!BP52,Überblick!BP60,IF(BN21=Überblick!BQ52,Überblick!BQ60,IF(BN21=Überblick!BR52,Überblick!BR60,IF(BN21=Überblick!BS52,Überblick!BS60,#N/A)))))))</f>
        <v>0</v>
      </c>
      <c r="BO30" s="271"/>
      <c r="BP30" s="272"/>
      <c r="BQ30" s="273"/>
      <c r="BR30" s="274"/>
      <c r="BS30" s="275"/>
      <c r="BT30" s="276"/>
      <c r="BU30" s="277"/>
      <c r="BV30" s="278"/>
      <c r="BW30" s="278"/>
      <c r="BX30" s="280"/>
      <c r="BY30" s="226"/>
      <c r="BZ30" s="258"/>
      <c r="CA30" s="269"/>
      <c r="CB30" s="269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5.6" hidden="false" customHeight="false" outlineLevel="0" collapsed="false">
      <c r="A31" s="0"/>
      <c r="B31" s="281" t="s">
        <v>157</v>
      </c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3"/>
      <c r="N31" s="284"/>
      <c r="O31" s="285"/>
      <c r="P31" s="285"/>
      <c r="Q31" s="0"/>
      <c r="R31" s="281" t="s">
        <v>157</v>
      </c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3"/>
      <c r="AD31" s="284"/>
      <c r="AE31" s="285"/>
      <c r="AF31" s="285"/>
      <c r="AG31" s="251"/>
      <c r="AH31" s="281" t="s">
        <v>157</v>
      </c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3"/>
      <c r="AT31" s="284"/>
      <c r="AU31" s="285"/>
      <c r="AV31" s="285"/>
      <c r="AW31" s="251"/>
      <c r="AX31" s="281" t="s">
        <v>157</v>
      </c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3"/>
      <c r="BJ31" s="286"/>
      <c r="BK31" s="285"/>
      <c r="BL31" s="285"/>
      <c r="BM31" s="0"/>
      <c r="BN31" s="281" t="s">
        <v>157</v>
      </c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  <c r="BY31" s="283"/>
      <c r="BZ31" s="284"/>
      <c r="CA31" s="285"/>
      <c r="CB31" s="285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4.4" hidden="false" customHeight="false" outlineLevel="0" collapsed="false">
      <c r="A32" s="0"/>
      <c r="B32" s="297"/>
      <c r="C32" s="298"/>
      <c r="D32" s="298"/>
      <c r="E32" s="299"/>
      <c r="F32" s="300"/>
      <c r="G32" s="301"/>
      <c r="H32" s="302"/>
      <c r="I32" s="303"/>
      <c r="J32" s="303"/>
      <c r="K32" s="302"/>
      <c r="L32" s="304"/>
      <c r="M32" s="305"/>
      <c r="N32" s="303"/>
      <c r="O32" s="304"/>
      <c r="P32" s="304"/>
      <c r="Q32" s="0"/>
      <c r="R32" s="297"/>
      <c r="S32" s="298"/>
      <c r="T32" s="298"/>
      <c r="U32" s="299"/>
      <c r="V32" s="300"/>
      <c r="W32" s="301"/>
      <c r="X32" s="302"/>
      <c r="Y32" s="303"/>
      <c r="Z32" s="303"/>
      <c r="AA32" s="302"/>
      <c r="AB32" s="304"/>
      <c r="AC32" s="305"/>
      <c r="AD32" s="303"/>
      <c r="AE32" s="304"/>
      <c r="AF32" s="304"/>
      <c r="AG32" s="251"/>
      <c r="AH32" s="297"/>
      <c r="AI32" s="298"/>
      <c r="AJ32" s="298"/>
      <c r="AK32" s="299"/>
      <c r="AL32" s="300"/>
      <c r="AM32" s="301"/>
      <c r="AN32" s="302"/>
      <c r="AO32" s="303"/>
      <c r="AP32" s="303"/>
      <c r="AQ32" s="302"/>
      <c r="AR32" s="304"/>
      <c r="AS32" s="305"/>
      <c r="AT32" s="303"/>
      <c r="AU32" s="304"/>
      <c r="AV32" s="304"/>
      <c r="AW32" s="251"/>
      <c r="AX32" s="297"/>
      <c r="AY32" s="298"/>
      <c r="AZ32" s="298"/>
      <c r="BA32" s="299"/>
      <c r="BB32" s="300"/>
      <c r="BC32" s="301"/>
      <c r="BD32" s="302"/>
      <c r="BE32" s="303"/>
      <c r="BF32" s="303"/>
      <c r="BG32" s="302"/>
      <c r="BH32" s="304"/>
      <c r="BI32" s="305"/>
      <c r="BJ32" s="304"/>
      <c r="BK32" s="304"/>
      <c r="BL32" s="304"/>
      <c r="BM32" s="0"/>
      <c r="BN32" s="297"/>
      <c r="BO32" s="298"/>
      <c r="BP32" s="298"/>
      <c r="BQ32" s="299"/>
      <c r="BR32" s="300"/>
      <c r="BS32" s="301"/>
      <c r="BT32" s="302"/>
      <c r="BU32" s="303"/>
      <c r="BV32" s="303"/>
      <c r="BW32" s="302"/>
      <c r="BX32" s="304"/>
      <c r="BY32" s="305"/>
      <c r="BZ32" s="303"/>
      <c r="CA32" s="304"/>
      <c r="CB32" s="304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8" hidden="false" customHeight="false" outlineLevel="0" collapsed="false">
      <c r="A33" s="0"/>
      <c r="B33" s="172"/>
      <c r="C33" s="173"/>
      <c r="D33" s="174"/>
      <c r="E33" s="175" t="s">
        <v>173</v>
      </c>
      <c r="F33" s="176"/>
      <c r="G33" s="177"/>
      <c r="H33" s="178"/>
      <c r="I33" s="179"/>
      <c r="J33" s="180"/>
      <c r="K33" s="181"/>
      <c r="L33" s="182"/>
      <c r="M33" s="183"/>
      <c r="N33" s="293"/>
      <c r="O33" s="294"/>
      <c r="P33" s="294"/>
      <c r="Q33" s="0"/>
      <c r="R33" s="172"/>
      <c r="S33" s="173"/>
      <c r="T33" s="174"/>
      <c r="U33" s="175" t="s">
        <v>173</v>
      </c>
      <c r="V33" s="176"/>
      <c r="W33" s="177"/>
      <c r="X33" s="178"/>
      <c r="Y33" s="179"/>
      <c r="Z33" s="180"/>
      <c r="AA33" s="181"/>
      <c r="AB33" s="182"/>
      <c r="AC33" s="183"/>
      <c r="AD33" s="293"/>
      <c r="AE33" s="294"/>
      <c r="AF33" s="294"/>
      <c r="AG33" s="0"/>
      <c r="AH33" s="172"/>
      <c r="AI33" s="173"/>
      <c r="AJ33" s="174"/>
      <c r="AK33" s="175" t="s">
        <v>173</v>
      </c>
      <c r="AL33" s="176"/>
      <c r="AM33" s="177"/>
      <c r="AN33" s="178"/>
      <c r="AO33" s="179"/>
      <c r="AP33" s="180"/>
      <c r="AQ33" s="181"/>
      <c r="AR33" s="182"/>
      <c r="AS33" s="183"/>
      <c r="AT33" s="293"/>
      <c r="AU33" s="294"/>
      <c r="AV33" s="294"/>
      <c r="AW33" s="0"/>
      <c r="AX33" s="172"/>
      <c r="AY33" s="173"/>
      <c r="AZ33" s="174"/>
      <c r="BA33" s="175" t="s">
        <v>173</v>
      </c>
      <c r="BB33" s="176"/>
      <c r="BC33" s="177"/>
      <c r="BD33" s="178"/>
      <c r="BE33" s="179"/>
      <c r="BF33" s="180"/>
      <c r="BG33" s="181"/>
      <c r="BH33" s="182"/>
      <c r="BI33" s="183"/>
      <c r="BJ33" s="294"/>
      <c r="BK33" s="294"/>
      <c r="BL33" s="294"/>
      <c r="BM33" s="0"/>
      <c r="BN33" s="172"/>
      <c r="BO33" s="173"/>
      <c r="BP33" s="174"/>
      <c r="BQ33" s="175" t="s">
        <v>173</v>
      </c>
      <c r="BR33" s="176"/>
      <c r="BS33" s="177"/>
      <c r="BT33" s="178"/>
      <c r="BU33" s="179"/>
      <c r="BV33" s="180"/>
      <c r="BW33" s="181"/>
      <c r="BX33" s="182"/>
      <c r="BY33" s="183"/>
      <c r="BZ33" s="293"/>
      <c r="CA33" s="294"/>
      <c r="CB33" s="294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4.4" hidden="false" customHeight="false" outlineLevel="0" collapsed="false">
      <c r="A34" s="0"/>
      <c r="B34" s="187" t="s">
        <v>132</v>
      </c>
      <c r="C34" s="188"/>
      <c r="D34" s="189"/>
      <c r="E34" s="190"/>
      <c r="F34" s="176"/>
      <c r="G34" s="177"/>
      <c r="H34" s="178"/>
      <c r="I34" s="179"/>
      <c r="J34" s="180"/>
      <c r="K34" s="181"/>
      <c r="L34" s="182"/>
      <c r="M34" s="183"/>
      <c r="N34" s="293"/>
      <c r="O34" s="294"/>
      <c r="P34" s="294"/>
      <c r="Q34" s="0"/>
      <c r="R34" s="187" t="s">
        <v>132</v>
      </c>
      <c r="S34" s="188"/>
      <c r="T34" s="189"/>
      <c r="U34" s="190"/>
      <c r="V34" s="176"/>
      <c r="W34" s="177"/>
      <c r="X34" s="178"/>
      <c r="Y34" s="179"/>
      <c r="Z34" s="180"/>
      <c r="AA34" s="181"/>
      <c r="AB34" s="182"/>
      <c r="AC34" s="183"/>
      <c r="AD34" s="293"/>
      <c r="AE34" s="294"/>
      <c r="AF34" s="294"/>
      <c r="AG34" s="0"/>
      <c r="AH34" s="187" t="s">
        <v>132</v>
      </c>
      <c r="AI34" s="188"/>
      <c r="AJ34" s="189"/>
      <c r="AK34" s="190"/>
      <c r="AL34" s="176"/>
      <c r="AM34" s="177"/>
      <c r="AN34" s="178"/>
      <c r="AO34" s="179"/>
      <c r="AP34" s="180"/>
      <c r="AQ34" s="181"/>
      <c r="AR34" s="182"/>
      <c r="AS34" s="183"/>
      <c r="AT34" s="293"/>
      <c r="AU34" s="294"/>
      <c r="AV34" s="294"/>
      <c r="AW34" s="0"/>
      <c r="AX34" s="187" t="s">
        <v>132</v>
      </c>
      <c r="AY34" s="188"/>
      <c r="AZ34" s="189"/>
      <c r="BA34" s="190"/>
      <c r="BB34" s="176"/>
      <c r="BC34" s="177"/>
      <c r="BD34" s="178"/>
      <c r="BE34" s="179"/>
      <c r="BF34" s="180"/>
      <c r="BG34" s="181"/>
      <c r="BH34" s="182"/>
      <c r="BI34" s="183"/>
      <c r="BJ34" s="294"/>
      <c r="BK34" s="294"/>
      <c r="BL34" s="294"/>
      <c r="BM34" s="0"/>
      <c r="BN34" s="187" t="s">
        <v>132</v>
      </c>
      <c r="BO34" s="188"/>
      <c r="BP34" s="189"/>
      <c r="BQ34" s="190"/>
      <c r="BR34" s="176"/>
      <c r="BS34" s="177"/>
      <c r="BT34" s="178"/>
      <c r="BU34" s="179"/>
      <c r="BV34" s="180"/>
      <c r="BW34" s="181"/>
      <c r="BX34" s="182"/>
      <c r="BY34" s="183"/>
      <c r="BZ34" s="293"/>
      <c r="CA34" s="294"/>
      <c r="CB34" s="294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191" customFormat="true" ht="18" hidden="false" customHeight="false" outlineLevel="0" collapsed="false">
      <c r="B35" s="192" t="s">
        <v>78</v>
      </c>
      <c r="C35" s="193"/>
      <c r="D35" s="194" t="s">
        <v>133</v>
      </c>
      <c r="E35" s="195"/>
      <c r="F35" s="194" t="s">
        <v>2</v>
      </c>
      <c r="G35" s="196"/>
      <c r="H35" s="208" t="s">
        <v>134</v>
      </c>
      <c r="I35" s="205" t="s">
        <v>135</v>
      </c>
      <c r="J35" s="207" t="s">
        <v>136</v>
      </c>
      <c r="K35" s="200" t="s">
        <v>137</v>
      </c>
      <c r="L35" s="201" t="s">
        <v>138</v>
      </c>
      <c r="M35" s="202"/>
      <c r="N35" s="306" t="s">
        <v>139</v>
      </c>
      <c r="O35" s="307" t="s">
        <v>133</v>
      </c>
      <c r="P35" s="307" t="s">
        <v>2</v>
      </c>
      <c r="R35" s="192" t="s">
        <v>79</v>
      </c>
      <c r="S35" s="193"/>
      <c r="T35" s="194" t="s">
        <v>133</v>
      </c>
      <c r="U35" s="195"/>
      <c r="V35" s="194" t="s">
        <v>2</v>
      </c>
      <c r="W35" s="196"/>
      <c r="X35" s="208" t="s">
        <v>134</v>
      </c>
      <c r="Y35" s="209" t="s">
        <v>135</v>
      </c>
      <c r="Z35" s="199" t="s">
        <v>136</v>
      </c>
      <c r="AA35" s="200" t="s">
        <v>137</v>
      </c>
      <c r="AB35" s="201" t="s">
        <v>138</v>
      </c>
      <c r="AC35" s="202"/>
      <c r="AD35" s="306" t="s">
        <v>139</v>
      </c>
      <c r="AE35" s="307" t="s">
        <v>133</v>
      </c>
      <c r="AF35" s="307" t="s">
        <v>2</v>
      </c>
      <c r="AG35" s="206"/>
      <c r="AH35" s="192" t="s">
        <v>80</v>
      </c>
      <c r="AI35" s="193"/>
      <c r="AJ35" s="194" t="s">
        <v>133</v>
      </c>
      <c r="AK35" s="195"/>
      <c r="AL35" s="194" t="s">
        <v>2</v>
      </c>
      <c r="AM35" s="196"/>
      <c r="AN35" s="197" t="s">
        <v>134</v>
      </c>
      <c r="AO35" s="198" t="s">
        <v>135</v>
      </c>
      <c r="AP35" s="199" t="s">
        <v>136</v>
      </c>
      <c r="AQ35" s="200" t="s">
        <v>137</v>
      </c>
      <c r="AR35" s="201" t="s">
        <v>138</v>
      </c>
      <c r="AS35" s="202"/>
      <c r="AT35" s="306" t="s">
        <v>139</v>
      </c>
      <c r="AU35" s="307" t="s">
        <v>133</v>
      </c>
      <c r="AV35" s="307" t="s">
        <v>2</v>
      </c>
      <c r="AW35" s="206"/>
      <c r="AX35" s="192" t="s">
        <v>81</v>
      </c>
      <c r="AY35" s="193"/>
      <c r="AZ35" s="194" t="s">
        <v>133</v>
      </c>
      <c r="BA35" s="195"/>
      <c r="BB35" s="194" t="s">
        <v>2</v>
      </c>
      <c r="BC35" s="196"/>
      <c r="BD35" s="208" t="s">
        <v>134</v>
      </c>
      <c r="BE35" s="205" t="s">
        <v>135</v>
      </c>
      <c r="BF35" s="207" t="s">
        <v>136</v>
      </c>
      <c r="BG35" s="200" t="s">
        <v>137</v>
      </c>
      <c r="BH35" s="201" t="s">
        <v>138</v>
      </c>
      <c r="BI35" s="202"/>
      <c r="BJ35" s="307" t="s">
        <v>139</v>
      </c>
      <c r="BK35" s="307" t="s">
        <v>133</v>
      </c>
      <c r="BL35" s="307" t="s">
        <v>2</v>
      </c>
      <c r="BN35" s="192" t="s">
        <v>82</v>
      </c>
      <c r="BO35" s="193"/>
      <c r="BP35" s="194" t="s">
        <v>133</v>
      </c>
      <c r="BQ35" s="195"/>
      <c r="BR35" s="194" t="s">
        <v>2</v>
      </c>
      <c r="BS35" s="196"/>
      <c r="BT35" s="197" t="s">
        <v>134</v>
      </c>
      <c r="BU35" s="205" t="s">
        <v>135</v>
      </c>
      <c r="BV35" s="199" t="s">
        <v>136</v>
      </c>
      <c r="BW35" s="200" t="s">
        <v>137</v>
      </c>
      <c r="BX35" s="201" t="s">
        <v>138</v>
      </c>
      <c r="BY35" s="202"/>
      <c r="BZ35" s="306" t="s">
        <v>139</v>
      </c>
      <c r="CA35" s="307" t="s">
        <v>133</v>
      </c>
      <c r="CB35" s="307" t="s">
        <v>2</v>
      </c>
    </row>
    <row r="36" customFormat="false" ht="15.6" hidden="false" customHeight="false" outlineLevel="0" collapsed="false">
      <c r="A36" s="0"/>
      <c r="B36" s="210" t="str">
        <f aca="false">IF(B35=Überblick!D52,Überblick!D53,IF(B35=Überblick!E52,Überblick!E53,IF(B35=Überblick!F52,Überblick!F53,IF(B35=Überblick!G52,Überblick!G53,IF(B35=Überblick!H52,Überblick!H53,IF(B35=Überblick!I52,Überblick!I53,IF(B35=Überblick!J52,Überblick!J53,#N/A)))))))</f>
        <v>Lowbar Kniebeuge</v>
      </c>
      <c r="C36" s="211"/>
      <c r="D36" s="212" t="s">
        <v>140</v>
      </c>
      <c r="E36" s="213" t="s">
        <v>141</v>
      </c>
      <c r="F36" s="214" t="n">
        <v>7</v>
      </c>
      <c r="G36" s="215"/>
      <c r="H36" s="216" t="str">
        <f aca="false">(Überblick!E10*0.72)&amp;" - "&amp;(Überblick!E10*0.74)</f>
        <v>0 - 0</v>
      </c>
      <c r="I36" s="217" t="s">
        <v>174</v>
      </c>
      <c r="J36" s="218" t="n">
        <v>8</v>
      </c>
      <c r="K36" s="218"/>
      <c r="L36" s="219" t="e">
        <f aca="false">(D36*F36*K36)+(D37*F37*K37)</f>
        <v>#VALUE!</v>
      </c>
      <c r="M36" s="220"/>
      <c r="N36" s="221" t="n">
        <f aca="false">((LEFT(I36,2)+RIGHT(I36,2))/2)</f>
        <v>73</v>
      </c>
      <c r="O36" s="222" t="str">
        <f aca="false">D36</f>
        <v>3 bis 4</v>
      </c>
      <c r="P36" s="222" t="e">
        <f aca="false">D36*F36</f>
        <v>#VALUE!</v>
      </c>
      <c r="Q36" s="0"/>
      <c r="R36" s="223" t="str">
        <f aca="false">IF(R35=Überblick!Q52,Überblick!Q53,IF(R35=Überblick!R52,Überblick!R53,IF(R35=Überblick!S52,Überblick!S53,IF(R35=Überblick!T52,Überblick!T53,IF(R35=Überblick!U52,Überblick!U53,IF(R35=Überblick!V52,Überblick!V53,IF(R35=Überblick!W52,Überblick!W53,#N/A)))))))</f>
        <v>Bankdrücken</v>
      </c>
      <c r="S36" s="211"/>
      <c r="T36" s="224" t="s">
        <v>143</v>
      </c>
      <c r="U36" s="213" t="s">
        <v>141</v>
      </c>
      <c r="V36" s="214" t="n">
        <v>7</v>
      </c>
      <c r="W36" s="215"/>
      <c r="X36" s="216" t="str">
        <f aca="false">(Überblick!E12*0.72)&amp;" - "&amp;(Überblick!E12*0.74)</f>
        <v>0 - 0</v>
      </c>
      <c r="Y36" s="217" t="s">
        <v>174</v>
      </c>
      <c r="Z36" s="218" t="n">
        <v>8</v>
      </c>
      <c r="AA36" s="218"/>
      <c r="AB36" s="225" t="e">
        <f aca="false">(T36*V36*AA36)</f>
        <v>#VALUE!</v>
      </c>
      <c r="AC36" s="226"/>
      <c r="AD36" s="221" t="n">
        <f aca="false">((LEFT(Y36,2)+RIGHT(Y36,2))/2)</f>
        <v>73</v>
      </c>
      <c r="AE36" s="222" t="str">
        <f aca="false">T36</f>
        <v>4 bis 5</v>
      </c>
      <c r="AF36" s="222" t="e">
        <f aca="false">T36*V36</f>
        <v>#VALUE!</v>
      </c>
      <c r="AG36" s="0"/>
      <c r="AH36" s="210" t="str">
        <f aca="false">IF(AH35=Überblick!AC52,Überblick!AC53,IF(AH35=Überblick!AD52,Überblick!AD53,IF(AH35=Überblick!AE52,Überblick!AE53,IF(AH35=Überblick!AF52,Überblick!AF53,IF(AH35=Überblick!AG52,Überblick!AG53,IF(AH35=Überblick!AH52,Überblick!AH53,IF(AH35=Überblick!AI52,Überblick!AI53,#N/A)))))))</f>
        <v>Konventionelles Kreuzheben</v>
      </c>
      <c r="AI36" s="211"/>
      <c r="AJ36" s="224" t="n">
        <v>4</v>
      </c>
      <c r="AK36" s="213" t="s">
        <v>141</v>
      </c>
      <c r="AL36" s="214" t="n">
        <v>4</v>
      </c>
      <c r="AM36" s="215"/>
      <c r="AN36" s="216" t="str">
        <f aca="false">(Überblick!E14*0.8)&amp;" - "&amp;(Überblick!E14*0.82)</f>
        <v>0 - 0</v>
      </c>
      <c r="AO36" s="217" t="s">
        <v>161</v>
      </c>
      <c r="AP36" s="218" t="n">
        <v>8</v>
      </c>
      <c r="AQ36" s="218"/>
      <c r="AR36" s="219" t="n">
        <f aca="false">(AJ36*AL36*AQ36)</f>
        <v>0</v>
      </c>
      <c r="AS36" s="220"/>
      <c r="AT36" s="221" t="n">
        <f aca="false">((LEFT(AO36,2)+RIGHT(AO36,2))/2)</f>
        <v>81</v>
      </c>
      <c r="AU36" s="222" t="n">
        <f aca="false">AJ36</f>
        <v>4</v>
      </c>
      <c r="AV36" s="222" t="n">
        <f aca="false">AJ36*AL36</f>
        <v>16</v>
      </c>
      <c r="AW36" s="0"/>
      <c r="AX36" s="210" t="str">
        <f aca="false">IF(AX35=Überblick!BA52,Überblick!BA53,IF(AX35=Überblick!BB52,Überblick!BB53,IF(AX35=Überblick!BC52,Überblick!BC53,IF(AX35=Überblick!BD52,Überblick!BD53,IF(AX35=Überblick!BE52,Überblick!BE53,IF(AX35=Überblick!BF52,Überblick!BF53,IF(AX35=Überblick!BG52,Überblick!BG53,#N/A)))))))</f>
        <v>Lowbar Kniebeuge</v>
      </c>
      <c r="AY36" s="211"/>
      <c r="AZ36" s="224" t="n">
        <v>1</v>
      </c>
      <c r="BA36" s="213" t="s">
        <v>141</v>
      </c>
      <c r="BB36" s="214" t="n">
        <v>4</v>
      </c>
      <c r="BC36" s="215" t="s">
        <v>175</v>
      </c>
      <c r="BD36" s="216" t="str">
        <f aca="false">(Überblick!E10*0.82)&amp;" - "&amp;(Überblick!E10*0.84)</f>
        <v>0 - 0</v>
      </c>
      <c r="BE36" s="217" t="s">
        <v>176</v>
      </c>
      <c r="BF36" s="218" t="n">
        <v>8</v>
      </c>
      <c r="BG36" s="218"/>
      <c r="BH36" s="219" t="n">
        <f aca="false">(AZ36*BB36*BG36)+(AZ37*BB37*BG37)</f>
        <v>0</v>
      </c>
      <c r="BI36" s="220"/>
      <c r="BJ36" s="221" t="n">
        <f aca="false">((LEFT(BE36,2)+RIGHT(BE36,2))/2)</f>
        <v>83</v>
      </c>
      <c r="BK36" s="222" t="n">
        <f aca="false">AZ36</f>
        <v>1</v>
      </c>
      <c r="BL36" s="222" t="n">
        <f aca="false">AZ36*BB36</f>
        <v>4</v>
      </c>
      <c r="BM36" s="0"/>
      <c r="BN36" s="210" t="str">
        <f aca="false">IF(BN35=Überblick!BM52,Überblick!BM53,IF(BN35=Überblick!BN52,Überblick!BN53,IF(BN35=Überblick!BO52,Überblick!BO53,IF(BN35=Überblick!BP52,Überblick!BP53,IF(BN35=Überblick!BQ52,Überblick!BQ53,IF(BN35=Überblick!BR52,Überblick!BR53,IF(BN35=Überblick!BS52,Überblick!BS53,#N/A)))))))</f>
        <v>Bankdrücken</v>
      </c>
      <c r="BO36" s="211"/>
      <c r="BP36" s="224" t="n">
        <v>4</v>
      </c>
      <c r="BQ36" s="213" t="s">
        <v>141</v>
      </c>
      <c r="BR36" s="214" t="n">
        <v>4</v>
      </c>
      <c r="BS36" s="215"/>
      <c r="BT36" s="216" t="str">
        <f aca="false">(Überblick!E12*0.8)&amp;" - "&amp;(Überblick!E12*0.82)</f>
        <v>0 - 0</v>
      </c>
      <c r="BU36" s="217" t="s">
        <v>161</v>
      </c>
      <c r="BV36" s="218" t="n">
        <v>8</v>
      </c>
      <c r="BW36" s="218"/>
      <c r="BX36" s="219" t="n">
        <f aca="false">(BP36*BR36*BW36)</f>
        <v>0</v>
      </c>
      <c r="BY36" s="220"/>
      <c r="BZ36" s="221" t="n">
        <f aca="false">((LEFT(BU36,2)+RIGHT(BU36,2))/2)</f>
        <v>81</v>
      </c>
      <c r="CA36" s="222" t="n">
        <f aca="false">BP36</f>
        <v>4</v>
      </c>
      <c r="CB36" s="222" t="n">
        <f aca="false">BP36*BR36</f>
        <v>16</v>
      </c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.6" hidden="false" customHeight="false" outlineLevel="0" collapsed="false">
      <c r="A37" s="0"/>
      <c r="B37" s="210"/>
      <c r="C37" s="228"/>
      <c r="D37" s="229"/>
      <c r="E37" s="230"/>
      <c r="F37" s="231"/>
      <c r="G37" s="232"/>
      <c r="H37" s="227"/>
      <c r="I37" s="233"/>
      <c r="J37" s="234"/>
      <c r="K37" s="234"/>
      <c r="L37" s="219"/>
      <c r="M37" s="220"/>
      <c r="N37" s="221"/>
      <c r="O37" s="222"/>
      <c r="P37" s="222"/>
      <c r="Q37" s="0"/>
      <c r="R37" s="235" t="str">
        <f aca="false">IF(R35=Überblick!Q52,Überblick!Q54,IF(R35=Überblick!R52,Überblick!R54,IF(R35=Überblick!S52,Überblick!S54,IF(R35=Überblick!T52,Überblick!T54,IF(R35=Überblick!U52,Überblick!U54,IF(R35=Überblick!V52,Überblick!V54,IF(R35=Überblick!W52,Überblick!W54,#N/A)))))))</f>
        <v>Military Press</v>
      </c>
      <c r="S37" s="236"/>
      <c r="T37" s="237" t="n">
        <v>1</v>
      </c>
      <c r="U37" s="238" t="s">
        <v>141</v>
      </c>
      <c r="V37" s="239" t="n">
        <v>6</v>
      </c>
      <c r="W37" s="240" t="s">
        <v>145</v>
      </c>
      <c r="X37" s="227" t="str">
        <f aca="false">(Überblick!E16*0.77)&amp;" - "&amp;(Überblick!E16*0.79)</f>
        <v>0 - 0</v>
      </c>
      <c r="Y37" s="248" t="s">
        <v>146</v>
      </c>
      <c r="Z37" s="234" t="n">
        <v>8</v>
      </c>
      <c r="AA37" s="234"/>
      <c r="AB37" s="241" t="n">
        <f aca="false">(T38*V38*AA38)+(T37*V37*AA37)</f>
        <v>0</v>
      </c>
      <c r="AC37" s="220"/>
      <c r="AD37" s="221" t="n">
        <f aca="false">((LEFT(Y37,2)+RIGHT(Y37,2))/2)</f>
        <v>78</v>
      </c>
      <c r="AE37" s="222" t="n">
        <f aca="false">T37</f>
        <v>1</v>
      </c>
      <c r="AF37" s="222" t="n">
        <f aca="false">T37*V37</f>
        <v>6</v>
      </c>
      <c r="AG37" s="0"/>
      <c r="AH37" s="210"/>
      <c r="AI37" s="228"/>
      <c r="AJ37" s="229"/>
      <c r="AK37" s="230"/>
      <c r="AL37" s="231"/>
      <c r="AM37" s="232"/>
      <c r="AN37" s="227"/>
      <c r="AO37" s="233"/>
      <c r="AP37" s="234"/>
      <c r="AQ37" s="234"/>
      <c r="AR37" s="219"/>
      <c r="AS37" s="220"/>
      <c r="AT37" s="221"/>
      <c r="AU37" s="222"/>
      <c r="AV37" s="222"/>
      <c r="AW37" s="0"/>
      <c r="AX37" s="210"/>
      <c r="AY37" s="228"/>
      <c r="AZ37" s="229" t="n">
        <v>3</v>
      </c>
      <c r="BA37" s="230" t="s">
        <v>141</v>
      </c>
      <c r="BB37" s="231" t="n">
        <v>4</v>
      </c>
      <c r="BC37" s="232" t="s">
        <v>177</v>
      </c>
      <c r="BD37" s="227" t="n">
        <f aca="false">0.9*BG36</f>
        <v>0</v>
      </c>
      <c r="BE37" s="233" t="n">
        <f aca="false">0.9*BJ36</f>
        <v>74.7</v>
      </c>
      <c r="BF37" s="234"/>
      <c r="BG37" s="234"/>
      <c r="BH37" s="219"/>
      <c r="BI37" s="220"/>
      <c r="BJ37" s="221" t="n">
        <f aca="false">BE37</f>
        <v>74.7</v>
      </c>
      <c r="BK37" s="222" t="n">
        <f aca="false">AZ37</f>
        <v>3</v>
      </c>
      <c r="BL37" s="222" t="n">
        <f aca="false">AZ37*BB37</f>
        <v>12</v>
      </c>
      <c r="BM37" s="0"/>
      <c r="BN37" s="210"/>
      <c r="BO37" s="228"/>
      <c r="BP37" s="229"/>
      <c r="BQ37" s="230"/>
      <c r="BR37" s="231"/>
      <c r="BS37" s="232"/>
      <c r="BT37" s="227"/>
      <c r="BU37" s="233"/>
      <c r="BV37" s="234"/>
      <c r="BW37" s="234"/>
      <c r="BX37" s="219"/>
      <c r="BY37" s="220"/>
      <c r="BZ37" s="221"/>
      <c r="CA37" s="222"/>
      <c r="CB37" s="222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.6" hidden="false" customHeight="false" outlineLevel="0" collapsed="false">
      <c r="A38" s="0"/>
      <c r="B38" s="223" t="str">
        <f aca="false">IF(B35=Überblick!D52,Überblick!D54,IF(B35=Überblick!E52,Überblick!E54,IF(B35=Überblick!F52,Überblick!F54,IF(B35=Überblick!G52,Überblick!G54,IF(B35=Überblick!H52,Überblick!H54,IF(B35=Überblick!I52,Überblick!I54,IF(B35=Überblick!J52,Überblick!J54,#N/A)))))))</f>
        <v>Romanian DL</v>
      </c>
      <c r="C38" s="242"/>
      <c r="D38" s="237" t="s">
        <v>150</v>
      </c>
      <c r="E38" s="238" t="s">
        <v>141</v>
      </c>
      <c r="F38" s="239" t="n">
        <f aca="false">IF(OR(B38="Stiff Leg DL",B38="Romanian DL"),8,6)</f>
        <v>8</v>
      </c>
      <c r="G38" s="243"/>
      <c r="H38" s="227" t="s">
        <v>178</v>
      </c>
      <c r="I38" s="233" t="str">
        <f aca="false">IF(OR(B38="Stiff Leg DL",B38="Romanian DL"),"","74-76")</f>
        <v/>
      </c>
      <c r="J38" s="234" t="n">
        <v>8</v>
      </c>
      <c r="K38" s="234"/>
      <c r="L38" s="225" t="e">
        <f aca="false">(D38*F38*K38)</f>
        <v>#VALUE!</v>
      </c>
      <c r="M38" s="226"/>
      <c r="N38" s="221" t="e">
        <f aca="false">((LEFT(I38,2)+RIGHT(I38,2))/2)</f>
        <v>#VALUE!</v>
      </c>
      <c r="O38" s="222" t="str">
        <f aca="false">D38</f>
        <v>2 bis 3</v>
      </c>
      <c r="P38" s="222" t="e">
        <f aca="false">D38*F38</f>
        <v>#VALUE!</v>
      </c>
      <c r="Q38" s="0"/>
      <c r="R38" s="235"/>
      <c r="S38" s="242"/>
      <c r="T38" s="237" t="n">
        <v>2</v>
      </c>
      <c r="U38" s="238" t="s">
        <v>141</v>
      </c>
      <c r="V38" s="239" t="n">
        <v>6</v>
      </c>
      <c r="W38" s="243" t="s">
        <v>149</v>
      </c>
      <c r="X38" s="227" t="n">
        <f aca="false">0.9*AA37</f>
        <v>0</v>
      </c>
      <c r="Y38" s="233" t="n">
        <f aca="false">0.9*AD37</f>
        <v>70.2</v>
      </c>
      <c r="Z38" s="234"/>
      <c r="AA38" s="234"/>
      <c r="AB38" s="241"/>
      <c r="AC38" s="220"/>
      <c r="AD38" s="222" t="n">
        <f aca="false">Y38</f>
        <v>70.2</v>
      </c>
      <c r="AE38" s="222" t="n">
        <f aca="false">T38</f>
        <v>2</v>
      </c>
      <c r="AF38" s="222" t="n">
        <f aca="false">T38*V38</f>
        <v>12</v>
      </c>
      <c r="AG38" s="0"/>
      <c r="AH38" s="223" t="str">
        <f aca="false">IF(AH35=Überblick!AC52,Überblick!AC54,IF(AH35=Überblick!AD52,Überblick!AD54,IF(AH35=Überblick!AE52,Überblick!AE54,IF(AH35=Überblick!AF52,Überblick!AF54,IF(AH35=Überblick!AG52,Überblick!AG54,IF(AH35=Überblick!AH52,Überblick!AH54,IF(AH35=Überblick!AI52,Überblick!AI54,#N/A)))))))</f>
        <v>Frontkniebeuge</v>
      </c>
      <c r="AI38" s="242"/>
      <c r="AJ38" s="237" t="n">
        <v>3</v>
      </c>
      <c r="AK38" s="238" t="s">
        <v>141</v>
      </c>
      <c r="AL38" s="239" t="n">
        <v>4</v>
      </c>
      <c r="AM38" s="243"/>
      <c r="AN38" s="227"/>
      <c r="AO38" s="233" t="s">
        <v>179</v>
      </c>
      <c r="AP38" s="234" t="n">
        <v>8</v>
      </c>
      <c r="AQ38" s="234"/>
      <c r="AR38" s="225" t="n">
        <f aca="false">(AJ38*AL38*AQ38)</f>
        <v>0</v>
      </c>
      <c r="AS38" s="226"/>
      <c r="AT38" s="221" t="n">
        <f aca="false">((LEFT(AO38,2)+RIGHT(AO38,2))/2)</f>
        <v>80</v>
      </c>
      <c r="AU38" s="222" t="n">
        <f aca="false">AJ38</f>
        <v>3</v>
      </c>
      <c r="AV38" s="222" t="n">
        <f aca="false">AJ38*AL38</f>
        <v>12</v>
      </c>
      <c r="AW38" s="0"/>
      <c r="AX38" s="223" t="str">
        <f aca="false">IF(AX35=Überblick!BA52,Überblick!BA54,IF(AX35=Überblick!BB52,Überblick!BB54,IF(AX35=Überblick!BC52,Überblick!BC54,IF(AX35=Überblick!BD52,Überblick!BD54,IF(AX35=Überblick!BE52,Überblick!BE54,IF(AX35=Überblick!BF52,Überblick!BF54,IF(AX35=Überblick!BG52,Überblick!BG54,#N/A)))))))</f>
        <v>Hip Thrusts</v>
      </c>
      <c r="AY38" s="242"/>
      <c r="AZ38" s="237" t="n">
        <v>2</v>
      </c>
      <c r="BA38" s="238" t="s">
        <v>141</v>
      </c>
      <c r="BB38" s="239" t="s">
        <v>153</v>
      </c>
      <c r="BC38" s="243"/>
      <c r="BD38" s="227" t="s">
        <v>166</v>
      </c>
      <c r="BE38" s="233"/>
      <c r="BF38" s="234" t="n">
        <v>8</v>
      </c>
      <c r="BG38" s="234"/>
      <c r="BH38" s="245"/>
      <c r="BI38" s="226"/>
      <c r="BJ38" s="246"/>
      <c r="BK38" s="247" t="n">
        <f aca="false">AZ38</f>
        <v>2</v>
      </c>
      <c r="BL38" s="247" t="e">
        <f aca="false">AZ38*BB38</f>
        <v>#VALUE!</v>
      </c>
      <c r="BM38" s="0"/>
      <c r="BN38" s="223" t="str">
        <f aca="false">IF(BN35=Überblick!BM52,Überblick!BM54,IF(BN35=Überblick!BN52,Überblick!BN54,IF(BN35=Überblick!BO52,Überblick!BO54,IF(BN35=Überblick!BP52,Überblick!BP54,IF(BN35=Überblick!BQ52,Überblick!BQ54,IF(BN35=Überblick!BR52,Überblick!BR54,IF(BN35=Überblick!BS52,Überblick!BS54,#N/A)))))))</f>
        <v>Military Press</v>
      </c>
      <c r="BO38" s="242"/>
      <c r="BP38" s="237" t="n">
        <v>3</v>
      </c>
      <c r="BQ38" s="238" t="s">
        <v>141</v>
      </c>
      <c r="BR38" s="239" t="n">
        <v>7</v>
      </c>
      <c r="BS38" s="243"/>
      <c r="BT38" s="227" t="str">
        <f aca="false">(Überblick!E16*0.72)&amp;" - "&amp;(Überblick!E16*0.74)</f>
        <v>0 - 0</v>
      </c>
      <c r="BU38" s="248" t="s">
        <v>174</v>
      </c>
      <c r="BV38" s="234" t="n">
        <v>8</v>
      </c>
      <c r="BW38" s="234"/>
      <c r="BX38" s="225" t="n">
        <f aca="false">(BP38*BR38*BW38)</f>
        <v>0</v>
      </c>
      <c r="BY38" s="226"/>
      <c r="BZ38" s="221" t="n">
        <f aca="false">((LEFT(BU38,2)+RIGHT(BU38,2))/2)</f>
        <v>73</v>
      </c>
      <c r="CA38" s="222" t="n">
        <f aca="false">BP38</f>
        <v>3</v>
      </c>
      <c r="CB38" s="222" t="n">
        <f aca="false">BP38*BR38</f>
        <v>21</v>
      </c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.6" hidden="false" customHeight="false" outlineLevel="0" collapsed="false">
      <c r="A39" s="0"/>
      <c r="B39" s="223" t="str">
        <f aca="false">IF(B35=Überblick!D52,Überblick!D55,IF(B35=Überblick!E52,Überblick!E55,IF(B35=Überblick!F52,Überblick!F55,IF(B35=Überblick!G52,Überblick!G55,IF(B35=Überblick!H52,Überblick!H55,IF(B35=Überblick!I52,Überblick!I55,IF(B35=Überblick!J52,Überblick!J55,#N/A)))))))</f>
        <v>Belt Squat</v>
      </c>
      <c r="C39" s="228"/>
      <c r="D39" s="229" t="n">
        <v>2</v>
      </c>
      <c r="E39" s="230" t="s">
        <v>141</v>
      </c>
      <c r="F39" s="231" t="s">
        <v>154</v>
      </c>
      <c r="G39" s="232"/>
      <c r="H39" s="227" t="s">
        <v>166</v>
      </c>
      <c r="I39" s="233"/>
      <c r="J39" s="234" t="n">
        <v>8</v>
      </c>
      <c r="K39" s="234"/>
      <c r="L39" s="245"/>
      <c r="M39" s="226"/>
      <c r="N39" s="249"/>
      <c r="O39" s="250" t="n">
        <f aca="false">D39</f>
        <v>2</v>
      </c>
      <c r="P39" s="247" t="e">
        <f aca="false">D39*F39</f>
        <v>#VALUE!</v>
      </c>
      <c r="Q39" s="0"/>
      <c r="R39" s="223" t="str">
        <f aca="false">IF(R35=Überblick!Q52,Überblick!Q55,IF(R35=Überblick!R52,Überblick!R55,IF(R35=Überblick!S52,Überblick!S55,IF(R35=Überblick!T52,Überblick!T55,IF(R35=Überblick!U52,Überblick!U55,IF(R35=Überblick!V52,Überblick!V55,IF(R35=Überblick!W52,Überblick!W55,#N/A)))))))</f>
        <v>Seal Rows</v>
      </c>
      <c r="S39" s="228"/>
      <c r="T39" s="229" t="n">
        <v>4</v>
      </c>
      <c r="U39" s="230" t="s">
        <v>141</v>
      </c>
      <c r="V39" s="231" t="s">
        <v>155</v>
      </c>
      <c r="W39" s="232"/>
      <c r="X39" s="227" t="s">
        <v>167</v>
      </c>
      <c r="Y39" s="233"/>
      <c r="Z39" s="234" t="n">
        <v>8</v>
      </c>
      <c r="AA39" s="234"/>
      <c r="AB39" s="245"/>
      <c r="AC39" s="226"/>
      <c r="AD39" s="249"/>
      <c r="AE39" s="250" t="n">
        <f aca="false">T39</f>
        <v>4</v>
      </c>
      <c r="AF39" s="247" t="e">
        <f aca="false">T39*V39</f>
        <v>#VALUE!</v>
      </c>
      <c r="AG39" s="0"/>
      <c r="AH39" s="223" t="str">
        <f aca="false">IF(AH35=Überblick!AC52,Überblick!AC55,IF(AH35=Überblick!AD52,Überblick!AD55,IF(AH35=Überblick!AE52,Überblick!AE55,IF(AH35=Überblick!AF52,Überblick!AF55,IF(AH35=Überblick!AG52,Überblick!AG55,IF(AH35=Überblick!AH52,Überblick!AH55,IF(AH35=Überblick!AI52,Überblick!AI55,#N/A)))))))</f>
        <v>Schrägbankdrücken</v>
      </c>
      <c r="AI39" s="228"/>
      <c r="AJ39" s="229" t="n">
        <v>3</v>
      </c>
      <c r="AK39" s="230" t="s">
        <v>141</v>
      </c>
      <c r="AL39" s="231" t="n">
        <f aca="false">IF(OR(AH39="Schrägbankdrücken",AH39="Enges Bankdrücken"),8,6)</f>
        <v>8</v>
      </c>
      <c r="AM39" s="232"/>
      <c r="AN39" s="227"/>
      <c r="AO39" s="233" t="str">
        <f aca="false">IF(OR(AH39="2ct. Bankdrücken",AH39="Spoto Press"),"74-76","71-73")</f>
        <v>71-73</v>
      </c>
      <c r="AP39" s="234" t="n">
        <v>8</v>
      </c>
      <c r="AQ39" s="234"/>
      <c r="AR39" s="225" t="n">
        <f aca="false">(AJ39*AL39*AQ39)</f>
        <v>0</v>
      </c>
      <c r="AS39" s="226"/>
      <c r="AT39" s="221" t="n">
        <f aca="false">((LEFT(AO39,2)+RIGHT(AO39,2))/2)</f>
        <v>72</v>
      </c>
      <c r="AU39" s="252" t="n">
        <f aca="false">AJ39</f>
        <v>3</v>
      </c>
      <c r="AV39" s="222" t="n">
        <f aca="false">AJ39*AL39</f>
        <v>24</v>
      </c>
      <c r="AW39" s="0"/>
      <c r="AX39" s="223" t="str">
        <f aca="false">IF(AX35=Überblick!BA52,Überblick!BA55,IF(AX35=Überblick!BB52,Überblick!BB55,IF(AX35=Überblick!BC52,Überblick!BC55,IF(AX35=Überblick!BD52,Überblick!BD55,IF(AX35=Überblick!BE52,Überblick!BE55,IF(AX35=Überblick!BF52,Überblick!BF55,IF(AX35=Überblick!BG52,Überblick!BG55,#N/A)))))))</f>
        <v>Belt Squat</v>
      </c>
      <c r="AY39" s="228"/>
      <c r="AZ39" s="229" t="n">
        <v>2</v>
      </c>
      <c r="BA39" s="230" t="s">
        <v>141</v>
      </c>
      <c r="BB39" s="231" t="s">
        <v>153</v>
      </c>
      <c r="BC39" s="232"/>
      <c r="BD39" s="227" t="s">
        <v>166</v>
      </c>
      <c r="BE39" s="233"/>
      <c r="BF39" s="234" t="n">
        <v>8</v>
      </c>
      <c r="BG39" s="234"/>
      <c r="BH39" s="245"/>
      <c r="BI39" s="226"/>
      <c r="BJ39" s="253"/>
      <c r="BK39" s="250" t="n">
        <f aca="false">AZ39</f>
        <v>2</v>
      </c>
      <c r="BL39" s="247" t="e">
        <f aca="false">AZ39*BB39</f>
        <v>#VALUE!</v>
      </c>
      <c r="BM39" s="0"/>
      <c r="BN39" s="223" t="str">
        <f aca="false">IF(BN35=Überblick!BM52,Überblick!BM55,IF(BN35=Überblick!BN52,Überblick!BN55,IF(BN35=Überblick!BO52,Überblick!BO55,IF(BN35=Überblick!BP52,Überblick!BP55,IF(BN35=Überblick!BQ52,Überblick!BQ55,IF(BN35=Überblick!BR52,Überblick!BR55,IF(BN35=Überblick!BS52,Überblick!BS55,#N/A)))))))</f>
        <v>Seal Rows</v>
      </c>
      <c r="BO39" s="228"/>
      <c r="BP39" s="229" t="n">
        <v>3</v>
      </c>
      <c r="BQ39" s="230" t="s">
        <v>141</v>
      </c>
      <c r="BR39" s="231" t="s">
        <v>153</v>
      </c>
      <c r="BS39" s="232"/>
      <c r="BT39" s="227" t="s">
        <v>168</v>
      </c>
      <c r="BU39" s="233"/>
      <c r="BV39" s="234" t="n">
        <v>8</v>
      </c>
      <c r="BW39" s="234"/>
      <c r="BX39" s="245"/>
      <c r="BY39" s="226"/>
      <c r="BZ39" s="249"/>
      <c r="CA39" s="250" t="n">
        <f aca="false">BP39</f>
        <v>3</v>
      </c>
      <c r="CB39" s="247" t="e">
        <f aca="false">BP39*BR39</f>
        <v>#VALUE!</v>
      </c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.6" hidden="false" customHeight="false" outlineLevel="0" collapsed="false">
      <c r="A40" s="0"/>
      <c r="B40" s="223" t="str">
        <f aca="false">IF(B35=Überblick!D52,Überblick!D56,IF(B35=Überblick!E52,Überblick!E56,IF(B35=Überblick!F52,Überblick!F56,IF(B35=Überblick!G52,Überblick!G56,IF(B35=Überblick!H52,Überblick!H56,IF(B35=Überblick!I52,Überblick!I56,IF(B35=Überblick!J52,Überblick!J56,#N/A)))))))</f>
        <v>Brustabgestütztes Seitheben</v>
      </c>
      <c r="C40" s="242"/>
      <c r="D40" s="254" t="n">
        <v>4</v>
      </c>
      <c r="E40" s="255" t="s">
        <v>141</v>
      </c>
      <c r="F40" s="256" t="s">
        <v>156</v>
      </c>
      <c r="G40" s="243"/>
      <c r="H40" s="227" t="s">
        <v>169</v>
      </c>
      <c r="I40" s="233"/>
      <c r="J40" s="234" t="s">
        <v>180</v>
      </c>
      <c r="K40" s="234"/>
      <c r="L40" s="257"/>
      <c r="M40" s="226"/>
      <c r="N40" s="258"/>
      <c r="O40" s="250" t="n">
        <f aca="false">D40</f>
        <v>4</v>
      </c>
      <c r="P40" s="247" t="e">
        <f aca="false">D40*F40</f>
        <v>#VALUE!</v>
      </c>
      <c r="Q40" s="0"/>
      <c r="R40" s="223" t="str">
        <f aca="false">IF(R35=Überblick!Q52,Überblick!Q56,IF(R35=Überblick!R52,Überblick!R56,IF(R35=Überblick!S52,Überblick!S56,IF(R35=Überblick!T52,Überblick!T56,IF(R35=Überblick!U52,Überblick!U56,IF(R35=Überblick!V52,Überblick!V56,IF(R35=Überblick!W52,Überblick!W56,#N/A)))))))</f>
        <v>Klimmzüge mit ZG - OG</v>
      </c>
      <c r="S40" s="242"/>
      <c r="T40" s="254" t="n">
        <v>3</v>
      </c>
      <c r="U40" s="255" t="s">
        <v>141</v>
      </c>
      <c r="V40" s="256" t="n">
        <f aca="false">IF(OR(R40="Latzug eng",R40="Latzug weit"),"8 bis 10",3)</f>
        <v>3</v>
      </c>
      <c r="W40" s="243"/>
      <c r="X40" s="227" t="str">
        <f aca="false">IF(OR(R40="Latzug eng",R40="Latzug weit"),"3x10 voll / mehr Gewicht für 3x8","")</f>
        <v/>
      </c>
      <c r="Y40" s="233"/>
      <c r="Z40" s="234" t="n">
        <v>8</v>
      </c>
      <c r="AA40" s="234"/>
      <c r="AB40" s="257"/>
      <c r="AC40" s="226"/>
      <c r="AD40" s="258"/>
      <c r="AE40" s="250" t="n">
        <f aca="false">T40</f>
        <v>3</v>
      </c>
      <c r="AF40" s="247" t="n">
        <f aca="false">T40*V40</f>
        <v>9</v>
      </c>
      <c r="AG40" s="251"/>
      <c r="AH40" s="223" t="str">
        <f aca="false">IF(AH35=Überblick!AC52,Überblick!AC56,IF(AH35=Überblick!AD52,Überblick!AD56,IF(AH35=Überblick!AE52,Überblick!AE56,IF(AH35=Überblick!AF52,Überblick!AF56,IF(AH35=Überblick!AG52,Überblick!AG56,IF(AH35=Überblick!AH52,Überblick!AH56,IF(AH35=Überblick!AI52,Überblick!AI56,#N/A)))))))</f>
        <v>Beinbeuger, sitzend</v>
      </c>
      <c r="AI40" s="242"/>
      <c r="AJ40" s="254" t="n">
        <v>2</v>
      </c>
      <c r="AK40" s="255" t="s">
        <v>141</v>
      </c>
      <c r="AL40" s="256" t="s">
        <v>154</v>
      </c>
      <c r="AM40" s="243"/>
      <c r="AN40" s="227" t="s">
        <v>170</v>
      </c>
      <c r="AO40" s="233"/>
      <c r="AP40" s="234" t="s">
        <v>180</v>
      </c>
      <c r="AQ40" s="234"/>
      <c r="AR40" s="257"/>
      <c r="AS40" s="226"/>
      <c r="AT40" s="258"/>
      <c r="AU40" s="250" t="n">
        <f aca="false">AJ40</f>
        <v>2</v>
      </c>
      <c r="AV40" s="247" t="e">
        <f aca="false">AJ40*AL40</f>
        <v>#VALUE!</v>
      </c>
      <c r="AW40" s="244"/>
      <c r="AX40" s="223" t="str">
        <f aca="false">IF(AX35=Überblick!BA52,Überblick!BA56,IF(AX35=Überblick!BB52,Überblick!BB56,IF(AX35=Überblick!BC52,Überblick!BC56,IF(AX35=Überblick!BD52,Überblick!BD56,IF(AX35=Überblick!BE52,Überblick!BE56,IF(AX35=Überblick!BF52,Überblick!BF56,IF(AX35=Überblick!BG52,Überblick!BG56,#N/A)))))))</f>
        <v>Brustabgestütztes Seitheben</v>
      </c>
      <c r="AY40" s="242"/>
      <c r="AZ40" s="254" t="n">
        <v>4</v>
      </c>
      <c r="BA40" s="255" t="s">
        <v>141</v>
      </c>
      <c r="BB40" s="256" t="s">
        <v>154</v>
      </c>
      <c r="BC40" s="243"/>
      <c r="BD40" s="227" t="s">
        <v>181</v>
      </c>
      <c r="BE40" s="233"/>
      <c r="BF40" s="234" t="s">
        <v>180</v>
      </c>
      <c r="BG40" s="234"/>
      <c r="BH40" s="257"/>
      <c r="BI40" s="226"/>
      <c r="BJ40" s="259"/>
      <c r="BK40" s="250" t="n">
        <f aca="false">AZ40</f>
        <v>4</v>
      </c>
      <c r="BL40" s="247" t="e">
        <f aca="false">AZ40*BB40</f>
        <v>#VALUE!</v>
      </c>
      <c r="BM40" s="0"/>
      <c r="BN40" s="223" t="str">
        <f aca="false">IF(BN35=Überblick!BM52,Überblick!BM56,IF(BN35=Überblick!BN52,Überblick!BN56,IF(BN35=Überblick!BO52,Überblick!BO56,IF(BN35=Überblick!BP52,Überblick!BP56,IF(BN35=Überblick!BQ52,Überblick!BQ56,IF(BN35=Überblick!BR52,Überblick!BR56,IF(BN35=Überblick!BS52,Überblick!BS56,#N/A)))))))</f>
        <v>Klimmzüge mit BW - UG</v>
      </c>
      <c r="BO40" s="242"/>
      <c r="BP40" s="260" t="str">
        <f aca="false">IF(OR(BN40="Latzug eng",BN40="Latzug weit"),"4","")</f>
        <v/>
      </c>
      <c r="BQ40" s="261" t="s">
        <v>141</v>
      </c>
      <c r="BR40" s="262" t="str">
        <f aca="false">IF(OR(BN40="Latzug eng",BN40="Latzug weit"),"6 bis 8","")</f>
        <v/>
      </c>
      <c r="BS40" s="263"/>
      <c r="BT40" s="227" t="str">
        <f aca="false">IF(OR(BN40="Latzug eng",BN40="Latzug weit"),"4x8 voll /mehr Gewicht für 4x6","45 Wdh. über das Training verteilt")</f>
        <v>45 Wdh. über das Training verteilt</v>
      </c>
      <c r="BU40" s="233"/>
      <c r="BV40" s="234" t="n">
        <v>8</v>
      </c>
      <c r="BW40" s="234"/>
      <c r="BX40" s="245"/>
      <c r="BY40" s="226"/>
      <c r="BZ40" s="258"/>
      <c r="CA40" s="250" t="str">
        <f aca="false">BP40</f>
        <v/>
      </c>
      <c r="CB40" s="247" t="e">
        <f aca="false">BP40*BR40</f>
        <v>#VALUE!</v>
      </c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.6" hidden="false" customHeight="false" outlineLevel="0" collapsed="false">
      <c r="A41" s="0"/>
      <c r="B41" s="223" t="str">
        <f aca="false">IF(B35=Überblick!D52,Überblick!D57,IF(B35=Überblick!E52,Überblick!E57,IF(B35=Überblick!F52,Überblick!F57,IF(B35=Überblick!G52,Überblick!G57,IF(B35=Überblick!H52,Überblick!H57,IF(B35=Überblick!I52,Überblick!I57,IF(B35=Überblick!J52,Überblick!J57,#N/A)))))))</f>
        <v>Facepulls</v>
      </c>
      <c r="C41" s="228"/>
      <c r="D41" s="229" t="n">
        <v>4</v>
      </c>
      <c r="E41" s="230" t="s">
        <v>141</v>
      </c>
      <c r="F41" s="231" t="s">
        <v>156</v>
      </c>
      <c r="G41" s="232"/>
      <c r="H41" s="227" t="s">
        <v>169</v>
      </c>
      <c r="I41" s="233"/>
      <c r="J41" s="234" t="s">
        <v>180</v>
      </c>
      <c r="K41" s="234"/>
      <c r="L41" s="257"/>
      <c r="M41" s="226"/>
      <c r="N41" s="258"/>
      <c r="O41" s="250" t="n">
        <f aca="false">D41</f>
        <v>4</v>
      </c>
      <c r="P41" s="247" t="e">
        <f aca="false">D41*F41</f>
        <v>#VALUE!</v>
      </c>
      <c r="Q41" s="0"/>
      <c r="R41" s="223" t="str">
        <f aca="false">IF(R35=Überblick!Q52,Überblick!Q57,IF(R35=Überblick!R52,Überblick!R57,IF(R35=Überblick!S52,Überblick!S57,IF(R35=Überblick!T52,Überblick!T57,IF(R35=Überblick!U52,Überblick!U57,IF(R35=Überblick!V52,Überblick!V57,IF(R35=Überblick!W52,Überblick!W57,#N/A)))))))</f>
        <v>SZ Curls</v>
      </c>
      <c r="S41" s="228"/>
      <c r="T41" s="229" t="n">
        <v>4</v>
      </c>
      <c r="U41" s="230" t="s">
        <v>141</v>
      </c>
      <c r="V41" s="231" t="s">
        <v>154</v>
      </c>
      <c r="W41" s="232"/>
      <c r="X41" s="227" t="s">
        <v>181</v>
      </c>
      <c r="Y41" s="233"/>
      <c r="Z41" s="234" t="s">
        <v>180</v>
      </c>
      <c r="AA41" s="234"/>
      <c r="AB41" s="257"/>
      <c r="AC41" s="226"/>
      <c r="AD41" s="258"/>
      <c r="AE41" s="250" t="n">
        <f aca="false">T41</f>
        <v>4</v>
      </c>
      <c r="AF41" s="247" t="e">
        <f aca="false">T41*V41</f>
        <v>#VALUE!</v>
      </c>
      <c r="AG41" s="251"/>
      <c r="AH41" s="223" t="n">
        <f aca="false">IF(AH35=Überblick!AC52,Überblick!AC57,IF(AH35=Überblick!AD52,Überblick!AD57,IF(AH35=Überblick!AE52,Überblick!AE57,IF(AH35=Überblick!AF52,Überblick!AF57,IF(AH35=Überblick!AG52,Überblick!AG57,IF(AH35=Überblick!AH52,Überblick!AH57,IF(AH35=Überblick!AI52,Überblick!AI57,#N/A)))))))</f>
        <v>0</v>
      </c>
      <c r="AI41" s="228"/>
      <c r="AJ41" s="229"/>
      <c r="AK41" s="230"/>
      <c r="AL41" s="231"/>
      <c r="AM41" s="232"/>
      <c r="AN41" s="227"/>
      <c r="AO41" s="233"/>
      <c r="AP41" s="234"/>
      <c r="AQ41" s="234"/>
      <c r="AR41" s="257"/>
      <c r="AS41" s="226"/>
      <c r="AT41" s="258"/>
      <c r="AU41" s="250"/>
      <c r="AV41" s="250"/>
      <c r="AW41" s="251"/>
      <c r="AX41" s="223" t="str">
        <f aca="false">IF(AX35=Überblick!BA52,Überblick!BA57,IF(AX35=Überblick!BB52,Überblick!BB57,IF(AX35=Überblick!BC52,Überblick!BC57,IF(AX35=Überblick!BD52,Überblick!BD57,IF(AX35=Überblick!BE52,Überblick!BE57,IF(AX35=Überblick!BF52,Überblick!BF57,IF(AX35=Überblick!BG52,Überblick!BG57,#N/A)))))))</f>
        <v>Facepulls</v>
      </c>
      <c r="AY41" s="228"/>
      <c r="AZ41" s="229" t="n">
        <v>4</v>
      </c>
      <c r="BA41" s="230" t="s">
        <v>141</v>
      </c>
      <c r="BB41" s="231" t="s">
        <v>154</v>
      </c>
      <c r="BC41" s="232"/>
      <c r="BD41" s="227" t="s">
        <v>181</v>
      </c>
      <c r="BE41" s="233"/>
      <c r="BF41" s="234" t="s">
        <v>180</v>
      </c>
      <c r="BG41" s="234"/>
      <c r="BH41" s="257"/>
      <c r="BI41" s="226"/>
      <c r="BJ41" s="259"/>
      <c r="BK41" s="250" t="n">
        <f aca="false">AZ41</f>
        <v>4</v>
      </c>
      <c r="BL41" s="247" t="e">
        <f aca="false">AZ41*BB41</f>
        <v>#VALUE!</v>
      </c>
      <c r="BM41" s="0"/>
      <c r="BN41" s="223" t="str">
        <f aca="false">IF(BN35=Überblick!BM52,Überblick!BM57,IF(BN35=Überblick!BN52,Überblick!BN57,IF(BN35=Überblick!BO52,Überblick!BO57,IF(BN35=Überblick!BP52,Überblick!BP57,IF(BN35=Überblick!BQ52,Überblick!BQ57,IF(BN35=Überblick!BR52,Überblick!BR57,IF(BN35=Überblick!BS52,Überblick!BS57,#N/A)))))))</f>
        <v>SZ Curls</v>
      </c>
      <c r="BO41" s="228"/>
      <c r="BP41" s="229" t="n">
        <v>4</v>
      </c>
      <c r="BQ41" s="230" t="s">
        <v>141</v>
      </c>
      <c r="BR41" s="231" t="s">
        <v>153</v>
      </c>
      <c r="BS41" s="232"/>
      <c r="BT41" s="227" t="s">
        <v>182</v>
      </c>
      <c r="BU41" s="233"/>
      <c r="BV41" s="234" t="s">
        <v>180</v>
      </c>
      <c r="BW41" s="234"/>
      <c r="BX41" s="245"/>
      <c r="BY41" s="226"/>
      <c r="BZ41" s="258"/>
      <c r="CA41" s="250" t="n">
        <f aca="false">BP41</f>
        <v>4</v>
      </c>
      <c r="CB41" s="247" t="e">
        <f aca="false">BP41*BR41</f>
        <v>#VALUE!</v>
      </c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5.6" hidden="false" customHeight="false" outlineLevel="0" collapsed="false">
      <c r="A42" s="0"/>
      <c r="B42" s="223" t="n">
        <f aca="false">IF(B35=Überblick!D52,Überblick!D58,IF(B35=Überblick!E52,Überblick!E58,IF(B35=Überblick!F52,Überblick!F58,IF(B35=Überblick!G52,Überblick!G58,IF(B35=Überblick!H52,Überblick!H58,IF(B35=Überblick!I52,Überblick!I58,IF(B35=Überblick!J52,Überblick!J58,#N/A)))))))</f>
        <v>0</v>
      </c>
      <c r="C42" s="264"/>
      <c r="D42" s="265"/>
      <c r="E42" s="266"/>
      <c r="F42" s="267"/>
      <c r="G42" s="268"/>
      <c r="H42" s="227"/>
      <c r="I42" s="233"/>
      <c r="J42" s="234"/>
      <c r="K42" s="234"/>
      <c r="L42" s="257"/>
      <c r="M42" s="226"/>
      <c r="N42" s="258"/>
      <c r="O42" s="269"/>
      <c r="P42" s="269"/>
      <c r="Q42" s="0"/>
      <c r="R42" s="223" t="str">
        <f aca="false">IF(R35=Überblick!Q52,Überblick!Q58,IF(R35=Überblick!R52,Überblick!R58,IF(R35=Überblick!S52,Überblick!S58,IF(R35=Überblick!T52,Überblick!T58,IF(R35=Überblick!U52,Überblick!U58,IF(R35=Überblick!V52,Überblick!V58,IF(R35=Überblick!W52,Überblick!W58,#N/A)))))))</f>
        <v>Überkopfstrecken - Kabel </v>
      </c>
      <c r="S42" s="264"/>
      <c r="T42" s="265" t="n">
        <v>4</v>
      </c>
      <c r="U42" s="266" t="s">
        <v>141</v>
      </c>
      <c r="V42" s="267" t="s">
        <v>154</v>
      </c>
      <c r="W42" s="268"/>
      <c r="X42" s="227" t="s">
        <v>181</v>
      </c>
      <c r="Y42" s="233"/>
      <c r="Z42" s="234" t="s">
        <v>180</v>
      </c>
      <c r="AA42" s="234"/>
      <c r="AB42" s="257"/>
      <c r="AC42" s="226"/>
      <c r="AD42" s="258"/>
      <c r="AE42" s="250" t="n">
        <f aca="false">T42</f>
        <v>4</v>
      </c>
      <c r="AF42" s="247" t="e">
        <f aca="false">T42*V42</f>
        <v>#VALUE!</v>
      </c>
      <c r="AG42" s="251"/>
      <c r="AH42" s="223" t="n">
        <f aca="false">IF(AH35=Überblick!AC52,Überblick!AC58,IF(AH35=Überblick!AD52,Überblick!AD58,IF(AH35=Überblick!AE52,Überblick!AE58,IF(AH35=Überblick!AF52,Überblick!AF58,IF(AH35=Überblick!AG52,Überblick!AG58,IF(AH35=Überblick!AH52,Überblick!AH58,IF(AH35=Überblick!AI52,Überblick!AI58,#N/A)))))))</f>
        <v>0</v>
      </c>
      <c r="AI42" s="264"/>
      <c r="AJ42" s="265"/>
      <c r="AK42" s="266"/>
      <c r="AL42" s="267"/>
      <c r="AM42" s="268"/>
      <c r="AN42" s="227"/>
      <c r="AO42" s="233"/>
      <c r="AP42" s="234"/>
      <c r="AQ42" s="234"/>
      <c r="AR42" s="257"/>
      <c r="AS42" s="226"/>
      <c r="AT42" s="258"/>
      <c r="AU42" s="269"/>
      <c r="AV42" s="269"/>
      <c r="AW42" s="251"/>
      <c r="AX42" s="223" t="n">
        <f aca="false">IF(AX35=Überblick!BA52,Überblick!BA58,IF(AX35=Überblick!BB52,Überblick!BB58,IF(AX35=Überblick!BC52,Überblick!BC58,IF(AX35=Überblick!BD52,Überblick!BD58,IF(AX35=Überblick!BE52,Überblick!BE58,IF(AX35=Überblick!BF52,Überblick!BF58,IF(AX35=Überblick!BG52,Überblick!BG58,#N/A)))))))</f>
        <v>0</v>
      </c>
      <c r="AY42" s="264"/>
      <c r="AZ42" s="265"/>
      <c r="BA42" s="266"/>
      <c r="BB42" s="267"/>
      <c r="BC42" s="268"/>
      <c r="BD42" s="227"/>
      <c r="BE42" s="233"/>
      <c r="BF42" s="234"/>
      <c r="BG42" s="234"/>
      <c r="BH42" s="257"/>
      <c r="BI42" s="226"/>
      <c r="BJ42" s="259"/>
      <c r="BK42" s="269"/>
      <c r="BL42" s="269"/>
      <c r="BM42" s="0"/>
      <c r="BN42" s="223" t="str">
        <f aca="false">IF(BN35=Überblick!BM52,Überblick!BM58,IF(BN35=Überblick!BN52,Überblick!BN58,IF(BN35=Überblick!BO52,Überblick!BO58,IF(BN35=Überblick!BP52,Überblick!BP58,IF(BN35=Überblick!BQ52,Überblick!BQ58,IF(BN35=Überblick!BR52,Überblick!BR58,IF(BN35=Überblick!BS52,Überblick!BS58,#N/A)))))))</f>
        <v>Rolling Extensions</v>
      </c>
      <c r="BO42" s="264"/>
      <c r="BP42" s="265" t="n">
        <v>4</v>
      </c>
      <c r="BQ42" s="266" t="s">
        <v>141</v>
      </c>
      <c r="BR42" s="267" t="s">
        <v>153</v>
      </c>
      <c r="BS42" s="268"/>
      <c r="BT42" s="227" t="s">
        <v>182</v>
      </c>
      <c r="BU42" s="233"/>
      <c r="BV42" s="234" t="s">
        <v>180</v>
      </c>
      <c r="BW42" s="234"/>
      <c r="BX42" s="245"/>
      <c r="BY42" s="226"/>
      <c r="BZ42" s="258"/>
      <c r="CA42" s="250" t="n">
        <f aca="false">BP42</f>
        <v>4</v>
      </c>
      <c r="CB42" s="247" t="e">
        <f aca="false">BP42*BR42</f>
        <v>#VALUE!</v>
      </c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5.6" hidden="false" customHeight="false" outlineLevel="0" collapsed="false">
      <c r="A43" s="0"/>
      <c r="B43" s="223" t="n">
        <f aca="false">IF(B35=Überblick!D52,Überblick!D59,IF(B35=Überblick!E52,Überblick!E59,IF(B35=Überblick!F52,Überblick!F59,IF(B35=Überblick!G52,Überblick!G59,IF(B35=Überblick!H52,Überblick!H59,IF(B35=Überblick!I52,Überblick!I59,IF(B35=Überblick!J52,Überblick!J59,#N/A)))))))</f>
        <v>0</v>
      </c>
      <c r="C43" s="228"/>
      <c r="D43" s="229"/>
      <c r="E43" s="230"/>
      <c r="F43" s="231"/>
      <c r="G43" s="232"/>
      <c r="H43" s="227"/>
      <c r="I43" s="233"/>
      <c r="J43" s="234"/>
      <c r="K43" s="234"/>
      <c r="L43" s="257"/>
      <c r="M43" s="226"/>
      <c r="N43" s="258"/>
      <c r="O43" s="269"/>
      <c r="P43" s="269"/>
      <c r="Q43" s="0"/>
      <c r="R43" s="223" t="str">
        <f aca="false">IF(R35=Überblick!Q52,Überblick!Q59,IF(R35=Überblick!R52,Überblick!R59,IF(R35=Überblick!S52,Überblick!S59,IF(R35=Überblick!T52,Überblick!T59,IF(R35=Überblick!U52,Überblick!U59,IF(R35=Überblick!V52,Überblick!V59,IF(R35=Überblick!W52,Überblick!W59,#N/A)))))))</f>
        <v>Wadenheben stehend - Maschine</v>
      </c>
      <c r="S43" s="228"/>
      <c r="T43" s="229" t="n">
        <v>4</v>
      </c>
      <c r="U43" s="230" t="s">
        <v>141</v>
      </c>
      <c r="V43" s="231" t="s">
        <v>156</v>
      </c>
      <c r="W43" s="232"/>
      <c r="X43" s="227" t="s">
        <v>183</v>
      </c>
      <c r="Y43" s="233"/>
      <c r="Z43" s="234" t="s">
        <v>180</v>
      </c>
      <c r="AA43" s="234"/>
      <c r="AB43" s="257"/>
      <c r="AC43" s="226"/>
      <c r="AD43" s="258"/>
      <c r="AE43" s="250" t="n">
        <f aca="false">T43</f>
        <v>4</v>
      </c>
      <c r="AF43" s="247" t="e">
        <f aca="false">T43*V43</f>
        <v>#VALUE!</v>
      </c>
      <c r="AG43" s="251"/>
      <c r="AH43" s="223" t="n">
        <f aca="false">IF(AH35=Überblick!AC52,Überblick!AC59,IF(AH35=Überblick!AD52,Überblick!AD59,IF(AH35=Überblick!AE52,Überblick!AE59,IF(AH35=Überblick!AF52,Überblick!AF59,IF(AH35=Überblick!AG52,Überblick!AG59,IF(AH35=Überblick!AH52,Überblick!AH59,IF(AH35=Überblick!AI52,Überblick!AI59,#N/A)))))))</f>
        <v>0</v>
      </c>
      <c r="AI43" s="228"/>
      <c r="AJ43" s="229"/>
      <c r="AK43" s="230"/>
      <c r="AL43" s="231"/>
      <c r="AM43" s="232"/>
      <c r="AN43" s="227"/>
      <c r="AO43" s="233"/>
      <c r="AP43" s="234"/>
      <c r="AQ43" s="234"/>
      <c r="AR43" s="257"/>
      <c r="AS43" s="226"/>
      <c r="AT43" s="258"/>
      <c r="AU43" s="269"/>
      <c r="AV43" s="269"/>
      <c r="AW43" s="251"/>
      <c r="AX43" s="223" t="n">
        <f aca="false">IF(AX35=Überblick!BA52,Überblick!BA59,IF(AX35=Überblick!BB52,Überblick!BB59,IF(AX35=Überblick!BC52,Überblick!BC59,IF(AX35=Überblick!BD52,Überblick!BD59,IF(AX35=Überblick!BE52,Überblick!BE59,IF(AX35=Überblick!BF52,Überblick!BF59,IF(AX35=Überblick!BG52,Überblick!BG59,#N/A)))))))</f>
        <v>0</v>
      </c>
      <c r="AY43" s="228"/>
      <c r="AZ43" s="229"/>
      <c r="BA43" s="230"/>
      <c r="BB43" s="231"/>
      <c r="BC43" s="232"/>
      <c r="BD43" s="227"/>
      <c r="BE43" s="233"/>
      <c r="BF43" s="234"/>
      <c r="BG43" s="234"/>
      <c r="BH43" s="257"/>
      <c r="BI43" s="226"/>
      <c r="BJ43" s="259"/>
      <c r="BK43" s="269"/>
      <c r="BL43" s="269"/>
      <c r="BM43" s="0"/>
      <c r="BN43" s="223" t="str">
        <f aca="false">IF(BN35=Überblick!BM52,Überblick!BM59,IF(BN35=Überblick!BN52,Überblick!BN59,IF(BN35=Überblick!BO52,Überblick!BO59,IF(BN35=Überblick!BP52,Überblick!BP59,IF(BN35=Überblick!BQ52,Überblick!BQ59,IF(BN35=Überblick!BR52,Überblick!BR59,IF(BN35=Überblick!BS52,Überblick!BS59,#N/A)))))))</f>
        <v>Wadenheben sitzend - Maschine</v>
      </c>
      <c r="BO43" s="228"/>
      <c r="BP43" s="229" t="n">
        <v>4</v>
      </c>
      <c r="BQ43" s="230" t="s">
        <v>141</v>
      </c>
      <c r="BR43" s="231" t="s">
        <v>154</v>
      </c>
      <c r="BS43" s="232"/>
      <c r="BT43" s="227" t="s">
        <v>181</v>
      </c>
      <c r="BU43" s="233"/>
      <c r="BV43" s="234" t="s">
        <v>180</v>
      </c>
      <c r="BW43" s="234"/>
      <c r="BX43" s="245"/>
      <c r="BY43" s="226"/>
      <c r="BZ43" s="258"/>
      <c r="CA43" s="250" t="n">
        <f aca="false">BP43</f>
        <v>4</v>
      </c>
      <c r="CB43" s="247" t="e">
        <f aca="false">BP43*BR43</f>
        <v>#VALUE!</v>
      </c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5.6" hidden="false" customHeight="false" outlineLevel="0" collapsed="false">
      <c r="A44" s="0"/>
      <c r="B44" s="270" t="n">
        <f aca="false">IF(B35=Überblick!D52,Überblick!D60,IF(B35=Überblick!E52,Überblick!E60,IF(B35=Überblick!F52,Überblick!F60,IF(B35=Überblick!G52,Überblick!G60,IF(B35=Überblick!H52,Überblick!H60,IF(B35=Überblick!I52,Überblick!I60,IF(B35=Überblick!J52,Überblick!J60,#N/A)))))))</f>
        <v>0</v>
      </c>
      <c r="C44" s="271"/>
      <c r="D44" s="272"/>
      <c r="E44" s="273"/>
      <c r="F44" s="274"/>
      <c r="G44" s="275"/>
      <c r="H44" s="276"/>
      <c r="I44" s="277"/>
      <c r="J44" s="278"/>
      <c r="K44" s="278"/>
      <c r="L44" s="279"/>
      <c r="M44" s="226"/>
      <c r="N44" s="258"/>
      <c r="O44" s="269"/>
      <c r="P44" s="269"/>
      <c r="Q44" s="0"/>
      <c r="R44" s="270" t="n">
        <f aca="false">IF(R35=Überblick!Q52,Überblick!Q60,IF(R35=Überblick!R52,Überblick!R60,IF(R35=Überblick!S52,Überblick!S60,IF(R35=Überblick!T52,Überblick!T60,IF(R35=Überblick!U52,Überblick!U60,IF(R35=Überblick!V52,Überblick!V60,IF(R35=Überblick!W52,Überblick!W60,#N/A)))))))</f>
        <v>0</v>
      </c>
      <c r="S44" s="271"/>
      <c r="T44" s="272"/>
      <c r="U44" s="273"/>
      <c r="V44" s="274"/>
      <c r="W44" s="275"/>
      <c r="X44" s="276"/>
      <c r="Y44" s="277"/>
      <c r="Z44" s="278"/>
      <c r="AA44" s="278"/>
      <c r="AB44" s="279"/>
      <c r="AC44" s="226"/>
      <c r="AD44" s="258"/>
      <c r="AE44" s="269"/>
      <c r="AF44" s="269"/>
      <c r="AG44" s="251"/>
      <c r="AH44" s="270" t="n">
        <f aca="false">IF(AH35=Überblick!AC52,Überblick!AC60,IF(AH35=Überblick!AD52,Überblick!AD60,IF(AH35=Überblick!AE52,Überblick!AE60,IF(AH35=Überblick!AF52,Überblick!AF60,IF(AH35=Überblick!AG52,Überblick!AG60,IF(AH35=Überblick!AH52,Überblick!AH60,IF(AH35=Überblick!AI52,Überblick!AI60,#N/A)))))))</f>
        <v>0</v>
      </c>
      <c r="AI44" s="271"/>
      <c r="AJ44" s="272"/>
      <c r="AK44" s="273"/>
      <c r="AL44" s="274"/>
      <c r="AM44" s="275"/>
      <c r="AN44" s="276"/>
      <c r="AO44" s="277"/>
      <c r="AP44" s="278"/>
      <c r="AQ44" s="278"/>
      <c r="AR44" s="279"/>
      <c r="AS44" s="226"/>
      <c r="AT44" s="258"/>
      <c r="AU44" s="269"/>
      <c r="AV44" s="269"/>
      <c r="AW44" s="251"/>
      <c r="AX44" s="270" t="n">
        <f aca="false">IF(AX35=Überblick!BA52,Überblick!BA60,IF(AX35=Überblick!BB52,Überblick!BB60,IF(AX35=Überblick!BC52,Überblick!BC60,IF(AX35=Überblick!BD52,Überblick!BD60,IF(AX35=Überblick!BE52,Überblick!BE60,IF(AX35=Überblick!BF52,Überblick!BF60,IF(AX35=Überblick!BG52,Überblick!BG60,#N/A)))))))</f>
        <v>0</v>
      </c>
      <c r="AY44" s="271"/>
      <c r="AZ44" s="272"/>
      <c r="BA44" s="273"/>
      <c r="BB44" s="274"/>
      <c r="BC44" s="275"/>
      <c r="BD44" s="276"/>
      <c r="BE44" s="277"/>
      <c r="BF44" s="278"/>
      <c r="BG44" s="278"/>
      <c r="BH44" s="279"/>
      <c r="BI44" s="226"/>
      <c r="BJ44" s="259"/>
      <c r="BK44" s="269"/>
      <c r="BL44" s="269"/>
      <c r="BM44" s="0"/>
      <c r="BN44" s="270" t="n">
        <f aca="false">IF(BN35=Überblick!BM52,Überblick!BM60,IF(BN35=Überblick!BN52,Überblick!BN60,IF(BN35=Überblick!BO52,Überblick!BO60,IF(BN35=Überblick!BP52,Überblick!BP60,IF(BN35=Überblick!BQ52,Überblick!BQ60,IF(BN35=Überblick!BR52,Überblick!BR60,IF(BN35=Überblick!BS52,Überblick!BS60,#N/A)))))))</f>
        <v>0</v>
      </c>
      <c r="BO44" s="271"/>
      <c r="BP44" s="272"/>
      <c r="BQ44" s="273"/>
      <c r="BR44" s="274"/>
      <c r="BS44" s="275"/>
      <c r="BT44" s="276"/>
      <c r="BU44" s="277"/>
      <c r="BV44" s="278"/>
      <c r="BW44" s="278"/>
      <c r="BX44" s="280"/>
      <c r="BY44" s="226"/>
      <c r="BZ44" s="258"/>
      <c r="CA44" s="269"/>
      <c r="CB44" s="269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5.6" hidden="false" customHeight="false" outlineLevel="0" collapsed="false">
      <c r="A45" s="0"/>
      <c r="B45" s="281" t="s">
        <v>157</v>
      </c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3"/>
      <c r="N45" s="284"/>
      <c r="O45" s="285"/>
      <c r="P45" s="285"/>
      <c r="Q45" s="0"/>
      <c r="R45" s="281" t="s">
        <v>157</v>
      </c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3"/>
      <c r="AD45" s="284"/>
      <c r="AE45" s="285"/>
      <c r="AF45" s="285"/>
      <c r="AG45" s="251"/>
      <c r="AH45" s="281" t="s">
        <v>157</v>
      </c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3"/>
      <c r="AT45" s="284"/>
      <c r="AU45" s="285"/>
      <c r="AV45" s="285"/>
      <c r="AW45" s="251"/>
      <c r="AX45" s="281" t="s">
        <v>157</v>
      </c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3"/>
      <c r="BJ45" s="286"/>
      <c r="BK45" s="285"/>
      <c r="BL45" s="285"/>
      <c r="BM45" s="0"/>
      <c r="BN45" s="281" t="s">
        <v>157</v>
      </c>
      <c r="BO45" s="282"/>
      <c r="BP45" s="282"/>
      <c r="BQ45" s="282"/>
      <c r="BR45" s="282"/>
      <c r="BS45" s="282"/>
      <c r="BT45" s="282"/>
      <c r="BU45" s="282"/>
      <c r="BV45" s="282"/>
      <c r="BW45" s="282"/>
      <c r="BX45" s="282"/>
      <c r="BY45" s="283"/>
      <c r="BZ45" s="284"/>
      <c r="CA45" s="285"/>
      <c r="CB45" s="285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4.4" hidden="false" customHeight="false" outlineLevel="0" collapsed="false">
      <c r="A46" s="0"/>
      <c r="B46" s="0"/>
      <c r="C46" s="0"/>
      <c r="D46" s="0"/>
      <c r="E46" s="0"/>
      <c r="F46" s="0"/>
      <c r="G46" s="0"/>
      <c r="H46" s="0"/>
      <c r="I46" s="0"/>
      <c r="J46" s="0"/>
      <c r="K46" s="0"/>
      <c r="L46" s="0"/>
      <c r="M46" s="0"/>
      <c r="N46" s="145"/>
      <c r="O46" s="1"/>
      <c r="P46" s="1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1"/>
      <c r="AC46" s="2"/>
      <c r="AD46" s="145"/>
      <c r="AE46" s="1"/>
      <c r="AF46" s="1"/>
      <c r="AG46" s="251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145"/>
      <c r="AU46" s="1"/>
      <c r="AV46" s="1"/>
      <c r="AW46" s="251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1"/>
      <c r="BK46" s="1"/>
      <c r="BL46" s="1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145"/>
      <c r="CA46" s="1"/>
      <c r="CB46" s="1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8" hidden="false" customHeight="false" outlineLevel="0" collapsed="false">
      <c r="A47" s="0"/>
      <c r="B47" s="172"/>
      <c r="C47" s="173"/>
      <c r="D47" s="174"/>
      <c r="E47" s="175" t="s">
        <v>184</v>
      </c>
      <c r="F47" s="176"/>
      <c r="G47" s="177"/>
      <c r="H47" s="178"/>
      <c r="I47" s="179"/>
      <c r="J47" s="180"/>
      <c r="K47" s="181"/>
      <c r="L47" s="182"/>
      <c r="M47" s="183"/>
      <c r="N47" s="293"/>
      <c r="O47" s="294"/>
      <c r="P47" s="294"/>
      <c r="Q47" s="0"/>
      <c r="R47" s="172"/>
      <c r="S47" s="173"/>
      <c r="T47" s="174"/>
      <c r="U47" s="175" t="s">
        <v>184</v>
      </c>
      <c r="V47" s="308"/>
      <c r="W47" s="177"/>
      <c r="X47" s="178"/>
      <c r="Y47" s="179"/>
      <c r="Z47" s="180"/>
      <c r="AA47" s="181"/>
      <c r="AB47" s="182"/>
      <c r="AC47" s="183"/>
      <c r="AD47" s="293"/>
      <c r="AE47" s="294"/>
      <c r="AF47" s="294"/>
      <c r="AG47" s="251"/>
      <c r="AH47" s="172"/>
      <c r="AI47" s="173"/>
      <c r="AJ47" s="174"/>
      <c r="AK47" s="175" t="s">
        <v>184</v>
      </c>
      <c r="AL47" s="176"/>
      <c r="AM47" s="177"/>
      <c r="AN47" s="178"/>
      <c r="AO47" s="179"/>
      <c r="AP47" s="180"/>
      <c r="AQ47" s="181"/>
      <c r="AR47" s="182"/>
      <c r="AS47" s="183"/>
      <c r="AT47" s="293"/>
      <c r="AU47" s="294"/>
      <c r="AV47" s="294"/>
      <c r="AW47" s="251"/>
      <c r="AX47" s="172"/>
      <c r="AY47" s="173"/>
      <c r="AZ47" s="174"/>
      <c r="BA47" s="175" t="s">
        <v>184</v>
      </c>
      <c r="BB47" s="176"/>
      <c r="BC47" s="177"/>
      <c r="BD47" s="178"/>
      <c r="BE47" s="179"/>
      <c r="BF47" s="180"/>
      <c r="BG47" s="181"/>
      <c r="BH47" s="182"/>
      <c r="BI47" s="183"/>
      <c r="BJ47" s="294"/>
      <c r="BK47" s="294"/>
      <c r="BL47" s="294"/>
      <c r="BM47" s="0"/>
      <c r="BN47" s="172"/>
      <c r="BO47" s="173"/>
      <c r="BP47" s="174"/>
      <c r="BQ47" s="175" t="s">
        <v>184</v>
      </c>
      <c r="BR47" s="176"/>
      <c r="BS47" s="177"/>
      <c r="BT47" s="178"/>
      <c r="BU47" s="179"/>
      <c r="BV47" s="180"/>
      <c r="BW47" s="181"/>
      <c r="BX47" s="182"/>
      <c r="BY47" s="183"/>
      <c r="BZ47" s="293"/>
      <c r="CA47" s="294"/>
      <c r="CB47" s="294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4.4" hidden="false" customHeight="false" outlineLevel="0" collapsed="false">
      <c r="A48" s="0"/>
      <c r="B48" s="187" t="s">
        <v>132</v>
      </c>
      <c r="C48" s="188"/>
      <c r="D48" s="189"/>
      <c r="E48" s="190"/>
      <c r="F48" s="176"/>
      <c r="G48" s="177"/>
      <c r="H48" s="178"/>
      <c r="I48" s="179"/>
      <c r="J48" s="180"/>
      <c r="K48" s="181"/>
      <c r="L48" s="182"/>
      <c r="M48" s="183"/>
      <c r="N48" s="293"/>
      <c r="O48" s="294"/>
      <c r="P48" s="294"/>
      <c r="Q48" s="0"/>
      <c r="R48" s="187" t="s">
        <v>132</v>
      </c>
      <c r="S48" s="188"/>
      <c r="T48" s="189"/>
      <c r="U48" s="190"/>
      <c r="V48" s="176"/>
      <c r="W48" s="177"/>
      <c r="X48" s="178"/>
      <c r="Y48" s="179"/>
      <c r="Z48" s="180"/>
      <c r="AA48" s="181"/>
      <c r="AB48" s="182"/>
      <c r="AC48" s="183"/>
      <c r="AD48" s="293"/>
      <c r="AE48" s="294"/>
      <c r="AF48" s="294"/>
      <c r="AG48" s="0"/>
      <c r="AH48" s="187" t="s">
        <v>132</v>
      </c>
      <c r="AI48" s="188"/>
      <c r="AJ48" s="189"/>
      <c r="AK48" s="190"/>
      <c r="AL48" s="176"/>
      <c r="AM48" s="177"/>
      <c r="AN48" s="178"/>
      <c r="AO48" s="179"/>
      <c r="AP48" s="180"/>
      <c r="AQ48" s="181"/>
      <c r="AR48" s="182"/>
      <c r="AS48" s="183"/>
      <c r="AT48" s="293"/>
      <c r="AU48" s="294"/>
      <c r="AV48" s="294"/>
      <c r="AW48" s="251"/>
      <c r="AX48" s="187" t="s">
        <v>132</v>
      </c>
      <c r="AY48" s="188"/>
      <c r="AZ48" s="189"/>
      <c r="BA48" s="190"/>
      <c r="BB48" s="176"/>
      <c r="BC48" s="177"/>
      <c r="BD48" s="178"/>
      <c r="BE48" s="179"/>
      <c r="BF48" s="180"/>
      <c r="BG48" s="181"/>
      <c r="BH48" s="182"/>
      <c r="BI48" s="183"/>
      <c r="BJ48" s="294"/>
      <c r="BK48" s="294"/>
      <c r="BL48" s="294"/>
      <c r="BM48" s="0"/>
      <c r="BN48" s="187" t="s">
        <v>132</v>
      </c>
      <c r="BO48" s="188"/>
      <c r="BP48" s="189"/>
      <c r="BQ48" s="190"/>
      <c r="BR48" s="176"/>
      <c r="BS48" s="177"/>
      <c r="BT48" s="178"/>
      <c r="BU48" s="179"/>
      <c r="BV48" s="180"/>
      <c r="BW48" s="181"/>
      <c r="BX48" s="182"/>
      <c r="BY48" s="183"/>
      <c r="BZ48" s="293"/>
      <c r="CA48" s="294"/>
      <c r="CB48" s="294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s="191" customFormat="true" ht="18" hidden="false" customHeight="false" outlineLevel="0" collapsed="false">
      <c r="B49" s="192" t="s">
        <v>78</v>
      </c>
      <c r="C49" s="193"/>
      <c r="D49" s="194" t="s">
        <v>133</v>
      </c>
      <c r="E49" s="195"/>
      <c r="F49" s="194" t="s">
        <v>2</v>
      </c>
      <c r="G49" s="196"/>
      <c r="H49" s="197" t="s">
        <v>134</v>
      </c>
      <c r="I49" s="205" t="s">
        <v>135</v>
      </c>
      <c r="J49" s="207" t="s">
        <v>136</v>
      </c>
      <c r="K49" s="200" t="s">
        <v>137</v>
      </c>
      <c r="L49" s="201" t="s">
        <v>138</v>
      </c>
      <c r="M49" s="202"/>
      <c r="N49" s="306" t="s">
        <v>139</v>
      </c>
      <c r="O49" s="307" t="s">
        <v>133</v>
      </c>
      <c r="P49" s="307" t="s">
        <v>2</v>
      </c>
      <c r="R49" s="192" t="s">
        <v>79</v>
      </c>
      <c r="S49" s="193"/>
      <c r="T49" s="194" t="s">
        <v>133</v>
      </c>
      <c r="U49" s="195"/>
      <c r="V49" s="194" t="s">
        <v>2</v>
      </c>
      <c r="W49" s="196"/>
      <c r="X49" s="197" t="s">
        <v>134</v>
      </c>
      <c r="Y49" s="205" t="s">
        <v>135</v>
      </c>
      <c r="Z49" s="199" t="s">
        <v>136</v>
      </c>
      <c r="AA49" s="200" t="s">
        <v>137</v>
      </c>
      <c r="AB49" s="201" t="s">
        <v>138</v>
      </c>
      <c r="AC49" s="202"/>
      <c r="AD49" s="306" t="s">
        <v>139</v>
      </c>
      <c r="AE49" s="307" t="s">
        <v>133</v>
      </c>
      <c r="AF49" s="307" t="s">
        <v>2</v>
      </c>
      <c r="AG49" s="309"/>
      <c r="AH49" s="192" t="s">
        <v>80</v>
      </c>
      <c r="AI49" s="193"/>
      <c r="AJ49" s="194" t="s">
        <v>133</v>
      </c>
      <c r="AK49" s="195"/>
      <c r="AL49" s="194" t="s">
        <v>2</v>
      </c>
      <c r="AM49" s="196"/>
      <c r="AN49" s="208" t="s">
        <v>134</v>
      </c>
      <c r="AO49" s="205" t="s">
        <v>135</v>
      </c>
      <c r="AP49" s="207" t="s">
        <v>136</v>
      </c>
      <c r="AQ49" s="200" t="s">
        <v>137</v>
      </c>
      <c r="AR49" s="201" t="s">
        <v>138</v>
      </c>
      <c r="AS49" s="202"/>
      <c r="AT49" s="306" t="s">
        <v>139</v>
      </c>
      <c r="AU49" s="307" t="s">
        <v>133</v>
      </c>
      <c r="AV49" s="307" t="s">
        <v>2</v>
      </c>
      <c r="AW49" s="206"/>
      <c r="AX49" s="192" t="s">
        <v>81</v>
      </c>
      <c r="AY49" s="193"/>
      <c r="AZ49" s="194" t="s">
        <v>133</v>
      </c>
      <c r="BA49" s="195"/>
      <c r="BB49" s="194" t="s">
        <v>2</v>
      </c>
      <c r="BC49" s="196"/>
      <c r="BD49" s="208" t="s">
        <v>134</v>
      </c>
      <c r="BE49" s="209" t="s">
        <v>135</v>
      </c>
      <c r="BF49" s="199" t="s">
        <v>136</v>
      </c>
      <c r="BG49" s="200" t="s">
        <v>137</v>
      </c>
      <c r="BH49" s="201" t="s">
        <v>138</v>
      </c>
      <c r="BI49" s="202"/>
      <c r="BJ49" s="307" t="s">
        <v>139</v>
      </c>
      <c r="BK49" s="307" t="s">
        <v>133</v>
      </c>
      <c r="BL49" s="307" t="s">
        <v>2</v>
      </c>
      <c r="BN49" s="192" t="s">
        <v>82</v>
      </c>
      <c r="BO49" s="193"/>
      <c r="BP49" s="194" t="s">
        <v>133</v>
      </c>
      <c r="BQ49" s="195"/>
      <c r="BR49" s="194" t="s">
        <v>2</v>
      </c>
      <c r="BS49" s="196"/>
      <c r="BT49" s="197" t="s">
        <v>134</v>
      </c>
      <c r="BU49" s="198" t="s">
        <v>135</v>
      </c>
      <c r="BV49" s="199" t="s">
        <v>136</v>
      </c>
      <c r="BW49" s="200" t="s">
        <v>137</v>
      </c>
      <c r="BX49" s="201" t="s">
        <v>138</v>
      </c>
      <c r="BY49" s="202"/>
      <c r="BZ49" s="306" t="s">
        <v>139</v>
      </c>
      <c r="CA49" s="307" t="s">
        <v>133</v>
      </c>
      <c r="CB49" s="307" t="s">
        <v>2</v>
      </c>
    </row>
    <row r="50" customFormat="false" ht="15.6" hidden="false" customHeight="false" outlineLevel="0" collapsed="false">
      <c r="A50" s="0"/>
      <c r="B50" s="210" t="str">
        <f aca="false">IF(B49=Überblick!D52,Überblick!D53,IF(B49=Überblick!E52,Überblick!E53,IF(B49=Überblick!F52,Überblick!F53,IF(B49=Überblick!G52,Überblick!G53,IF(B49=Überblick!H52,Überblick!H53,IF(B49=Überblick!I52,Überblick!I53,IF(B49=Überblick!J52,Überblick!J53,#N/A)))))))</f>
        <v>Lowbar Kniebeuge</v>
      </c>
      <c r="C50" s="211"/>
      <c r="D50" s="212" t="s">
        <v>140</v>
      </c>
      <c r="E50" s="213" t="s">
        <v>141</v>
      </c>
      <c r="F50" s="214" t="n">
        <v>7</v>
      </c>
      <c r="G50" s="215"/>
      <c r="H50" s="216" t="str">
        <f aca="false">(Überblick!E10*0.73)&amp;" - "&amp;(Überblick!E10*0.75)</f>
        <v>0 - 0</v>
      </c>
      <c r="I50" s="217" t="s">
        <v>148</v>
      </c>
      <c r="J50" s="218" t="n">
        <v>9</v>
      </c>
      <c r="K50" s="218"/>
      <c r="L50" s="219" t="e">
        <f aca="false">(D50*F50*K50)+(D51*F51*K51)</f>
        <v>#VALUE!</v>
      </c>
      <c r="M50" s="220"/>
      <c r="N50" s="221" t="n">
        <f aca="false">((LEFT(I50,2)+RIGHT(I50,2))/2)</f>
        <v>74</v>
      </c>
      <c r="O50" s="222" t="str">
        <f aca="false">D50</f>
        <v>3 bis 4</v>
      </c>
      <c r="P50" s="222" t="e">
        <f aca="false">D50*F50</f>
        <v>#VALUE!</v>
      </c>
      <c r="Q50" s="0"/>
      <c r="R50" s="223" t="str">
        <f aca="false">IF(R49=Überblick!Q52,Überblick!Q53,IF(R49=Überblick!R52,Überblick!R53,IF(R49=Überblick!S52,Überblick!S53,IF(R49=Überblick!T52,Überblick!T53,IF(R49=Überblick!U52,Überblick!U53,IF(R49=Überblick!V52,Überblick!V53,IF(R49=Überblick!W52,Überblick!W53,#N/A)))))))</f>
        <v>Bankdrücken</v>
      </c>
      <c r="S50" s="211"/>
      <c r="T50" s="224" t="s">
        <v>143</v>
      </c>
      <c r="U50" s="213" t="s">
        <v>141</v>
      </c>
      <c r="V50" s="214" t="n">
        <v>7</v>
      </c>
      <c r="W50" s="215"/>
      <c r="X50" s="216" t="str">
        <f aca="false">(Überblick!E12*0.73)&amp;" - "&amp;(Überblick!E12*0.75)</f>
        <v>0 - 0</v>
      </c>
      <c r="Y50" s="217" t="s">
        <v>148</v>
      </c>
      <c r="Z50" s="218" t="n">
        <v>9</v>
      </c>
      <c r="AA50" s="218"/>
      <c r="AB50" s="225" t="e">
        <f aca="false">(T50*V50*AA50)</f>
        <v>#VALUE!</v>
      </c>
      <c r="AC50" s="226"/>
      <c r="AD50" s="221" t="n">
        <f aca="false">((LEFT(Y50,2)+RIGHT(Y50,2))/2)</f>
        <v>74</v>
      </c>
      <c r="AE50" s="222" t="str">
        <f aca="false">T50</f>
        <v>4 bis 5</v>
      </c>
      <c r="AF50" s="222" t="e">
        <f aca="false">T50*V50</f>
        <v>#VALUE!</v>
      </c>
      <c r="AG50" s="0"/>
      <c r="AH50" s="210" t="str">
        <f aca="false">IF(AH49=Überblick!AC52,Überblick!AC53,IF(AH49=Überblick!AD52,Überblick!AD53,IF(AH49=Überblick!AE52,Überblick!AE53,IF(AH49=Überblick!AF52,Überblick!AF53,IF(AH49=Überblick!AG52,Überblick!AG53,IF(AH49=Überblick!AH52,Überblick!AH53,IF(AH49=Überblick!AI52,Überblick!AI53,#N/A)))))))</f>
        <v>Konventionelles Kreuzheben</v>
      </c>
      <c r="AI50" s="211"/>
      <c r="AJ50" s="224" t="n">
        <v>4</v>
      </c>
      <c r="AK50" s="213" t="s">
        <v>141</v>
      </c>
      <c r="AL50" s="214" t="n">
        <v>6</v>
      </c>
      <c r="AM50" s="215"/>
      <c r="AN50" s="216" t="str">
        <f aca="false">(Überblick!E14*0.77)&amp;" - "&amp;(Überblick!E14*0.79)</f>
        <v>0 - 0</v>
      </c>
      <c r="AO50" s="217" t="s">
        <v>146</v>
      </c>
      <c r="AP50" s="218" t="n">
        <v>9</v>
      </c>
      <c r="AQ50" s="218"/>
      <c r="AR50" s="219" t="n">
        <f aca="false">(AJ50*AL50*AQ50)</f>
        <v>0</v>
      </c>
      <c r="AS50" s="220"/>
      <c r="AT50" s="221" t="n">
        <f aca="false">((LEFT(AO50,2)+RIGHT(AO50,2))/2)</f>
        <v>78</v>
      </c>
      <c r="AU50" s="222" t="n">
        <f aca="false">AJ50</f>
        <v>4</v>
      </c>
      <c r="AV50" s="222" t="n">
        <f aca="false">AJ50*AL50</f>
        <v>24</v>
      </c>
      <c r="AW50" s="0"/>
      <c r="AX50" s="210" t="str">
        <f aca="false">IF(AX49=Überblick!BA52,Überblick!BA53,IF(AX49=Überblick!BB52,Überblick!BB53,IF(AX49=Überblick!BC52,Überblick!BC53,IF(AX49=Überblick!BD52,Überblick!BD53,IF(AX49=Überblick!BE52,Überblick!BE53,IF(AX49=Überblick!BF52,Überblick!BF53,IF(AX49=Überblick!BG52,Überblick!BG53,#N/A)))))))</f>
        <v>Lowbar Kniebeuge</v>
      </c>
      <c r="AY50" s="211"/>
      <c r="AZ50" s="224" t="n">
        <v>1</v>
      </c>
      <c r="BA50" s="213" t="s">
        <v>141</v>
      </c>
      <c r="BB50" s="214" t="n">
        <v>6</v>
      </c>
      <c r="BC50" s="215" t="s">
        <v>145</v>
      </c>
      <c r="BD50" s="216" t="str">
        <f aca="false">(Überblick!E10*0.8)&amp;" - "&amp;(Überblick!E10*0.82)</f>
        <v>0 - 0</v>
      </c>
      <c r="BE50" s="217" t="s">
        <v>161</v>
      </c>
      <c r="BF50" s="218" t="n">
        <v>9</v>
      </c>
      <c r="BG50" s="218"/>
      <c r="BH50" s="219" t="n">
        <f aca="false">(AZ50*BB50*BG50)+(AZ51*BB51*BG51)</f>
        <v>0</v>
      </c>
      <c r="BI50" s="220"/>
      <c r="BJ50" s="221" t="n">
        <f aca="false">((LEFT(BE50,2)+RIGHT(BE50,2))/2)</f>
        <v>81</v>
      </c>
      <c r="BK50" s="222" t="n">
        <f aca="false">AZ50</f>
        <v>1</v>
      </c>
      <c r="BL50" s="222" t="n">
        <f aca="false">AZ50*BB50</f>
        <v>6</v>
      </c>
      <c r="BM50" s="0"/>
      <c r="BN50" s="210" t="str">
        <f aca="false">IF(BN49=Überblick!BM52,Überblick!BM53,IF(BN49=Überblick!BN52,Überblick!BN53,IF(BN49=Überblick!BO52,Überblick!BO53,IF(BN49=Überblick!BP52,Überblick!BP53,IF(BN49=Überblick!BQ52,Überblick!BQ53,IF(BN49=Überblick!BR52,Überblick!BR53,IF(BN49=Überblick!BS52,Überblick!BS53,#N/A)))))))</f>
        <v>Bankdrücken</v>
      </c>
      <c r="BO50" s="211"/>
      <c r="BP50" s="224" t="n">
        <v>4</v>
      </c>
      <c r="BQ50" s="213" t="s">
        <v>141</v>
      </c>
      <c r="BR50" s="214" t="n">
        <v>6</v>
      </c>
      <c r="BS50" s="215"/>
      <c r="BT50" s="216" t="str">
        <f aca="false">(Überblick!E12*0.77)&amp;" - "&amp;(Überblick!E12*0.79)</f>
        <v>0 - 0</v>
      </c>
      <c r="BU50" s="217" t="s">
        <v>146</v>
      </c>
      <c r="BV50" s="218" t="n">
        <v>9</v>
      </c>
      <c r="BW50" s="218"/>
      <c r="BX50" s="219" t="n">
        <f aca="false">(BP50*BR50*BW50)</f>
        <v>0</v>
      </c>
      <c r="BY50" s="220"/>
      <c r="BZ50" s="221" t="n">
        <f aca="false">((LEFT(BU50,2)+RIGHT(BU50,2))/2)</f>
        <v>78</v>
      </c>
      <c r="CA50" s="222" t="n">
        <f aca="false">BP50</f>
        <v>4</v>
      </c>
      <c r="CB50" s="222" t="n">
        <f aca="false">BP50*BR50</f>
        <v>24</v>
      </c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5.6" hidden="false" customHeight="false" outlineLevel="0" collapsed="false">
      <c r="A51" s="0"/>
      <c r="B51" s="210"/>
      <c r="C51" s="228"/>
      <c r="D51" s="229"/>
      <c r="E51" s="230"/>
      <c r="F51" s="231"/>
      <c r="G51" s="232"/>
      <c r="H51" s="227"/>
      <c r="I51" s="233"/>
      <c r="J51" s="234"/>
      <c r="K51" s="234"/>
      <c r="L51" s="219"/>
      <c r="M51" s="220"/>
      <c r="N51" s="221"/>
      <c r="O51" s="222"/>
      <c r="P51" s="222"/>
      <c r="Q51" s="0"/>
      <c r="R51" s="235" t="str">
        <f aca="false">IF(R49=Überblick!Q52,Überblick!Q54,IF(R49=Überblick!R52,Überblick!R54,IF(R49=Überblick!S52,Überblick!S54,IF(R49=Überblick!T52,Überblick!T54,IF(R49=Überblick!U52,Überblick!U54,IF(R49=Überblick!V52,Überblick!V54,IF(R49=Überblick!W52,Überblick!W54,#N/A)))))))</f>
        <v>Military Press</v>
      </c>
      <c r="S51" s="236"/>
      <c r="T51" s="237" t="n">
        <v>1</v>
      </c>
      <c r="U51" s="238" t="s">
        <v>141</v>
      </c>
      <c r="V51" s="239" t="n">
        <v>8</v>
      </c>
      <c r="W51" s="240" t="s">
        <v>147</v>
      </c>
      <c r="X51" s="227" t="str">
        <f aca="false">(Überblick!E16*0.75)&amp;" - "&amp;(Überblick!E16*0.77)</f>
        <v>0 - 0</v>
      </c>
      <c r="Y51" s="233" t="s">
        <v>163</v>
      </c>
      <c r="Z51" s="234" t="n">
        <v>9</v>
      </c>
      <c r="AA51" s="234"/>
      <c r="AB51" s="241" t="n">
        <f aca="false">(T52*V52*AA52)+(T51*V51*AA51)</f>
        <v>0</v>
      </c>
      <c r="AC51" s="220"/>
      <c r="AD51" s="221" t="n">
        <f aca="false">((LEFT(Y51,2)+RIGHT(Y51,2))/2)</f>
        <v>76</v>
      </c>
      <c r="AE51" s="222" t="n">
        <f aca="false">T51</f>
        <v>1</v>
      </c>
      <c r="AF51" s="222" t="n">
        <f aca="false">T51*V51</f>
        <v>8</v>
      </c>
      <c r="AG51" s="0"/>
      <c r="AH51" s="210"/>
      <c r="AI51" s="228"/>
      <c r="AJ51" s="229"/>
      <c r="AK51" s="230"/>
      <c r="AL51" s="231"/>
      <c r="AM51" s="232"/>
      <c r="AN51" s="227"/>
      <c r="AO51" s="233"/>
      <c r="AP51" s="234"/>
      <c r="AQ51" s="234"/>
      <c r="AR51" s="219"/>
      <c r="AS51" s="220"/>
      <c r="AT51" s="221"/>
      <c r="AU51" s="222"/>
      <c r="AV51" s="222"/>
      <c r="AW51" s="0"/>
      <c r="AX51" s="210"/>
      <c r="AY51" s="228"/>
      <c r="AZ51" s="229" t="n">
        <v>3</v>
      </c>
      <c r="BA51" s="230" t="s">
        <v>141</v>
      </c>
      <c r="BB51" s="231" t="n">
        <v>6</v>
      </c>
      <c r="BC51" s="232" t="s">
        <v>149</v>
      </c>
      <c r="BD51" s="227" t="n">
        <f aca="false">0.9*BG50</f>
        <v>0</v>
      </c>
      <c r="BE51" s="233" t="n">
        <f aca="false">0.9*BJ50</f>
        <v>72.9</v>
      </c>
      <c r="BF51" s="234"/>
      <c r="BG51" s="234"/>
      <c r="BH51" s="219"/>
      <c r="BI51" s="220"/>
      <c r="BJ51" s="221" t="n">
        <f aca="false">BE51</f>
        <v>72.9</v>
      </c>
      <c r="BK51" s="222" t="n">
        <f aca="false">AZ51</f>
        <v>3</v>
      </c>
      <c r="BL51" s="222" t="n">
        <f aca="false">AZ51*BB51</f>
        <v>18</v>
      </c>
      <c r="BM51" s="0"/>
      <c r="BN51" s="210"/>
      <c r="BO51" s="228"/>
      <c r="BP51" s="229"/>
      <c r="BQ51" s="230"/>
      <c r="BR51" s="231"/>
      <c r="BS51" s="232"/>
      <c r="BT51" s="227"/>
      <c r="BU51" s="233"/>
      <c r="BV51" s="234"/>
      <c r="BW51" s="234"/>
      <c r="BX51" s="219"/>
      <c r="BY51" s="220"/>
      <c r="BZ51" s="221"/>
      <c r="CA51" s="222"/>
      <c r="CB51" s="222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5.6" hidden="false" customHeight="false" outlineLevel="0" collapsed="false">
      <c r="A52" s="0"/>
      <c r="B52" s="223" t="str">
        <f aca="false">IF(B49=Überblick!D52,Überblick!D54,IF(B49=Überblick!E52,Überblick!E54,IF(B49=Überblick!F52,Überblick!F54,IF(B49=Überblick!G52,Überblick!G54,IF(B49=Überblick!H52,Überblick!H54,IF(B49=Überblick!I52,Überblick!I54,IF(B49=Überblick!J52,Überblick!J54,#N/A)))))))</f>
        <v>Romanian DL</v>
      </c>
      <c r="C52" s="242"/>
      <c r="D52" s="237" t="s">
        <v>150</v>
      </c>
      <c r="E52" s="238" t="s">
        <v>141</v>
      </c>
      <c r="F52" s="239" t="n">
        <f aca="false">IF(OR(B52="Stiff Leg DL",B52="Romanian DL"),6,4)</f>
        <v>6</v>
      </c>
      <c r="G52" s="243"/>
      <c r="H52" s="227" t="s">
        <v>185</v>
      </c>
      <c r="I52" s="233" t="str">
        <f aca="false">IF(OR(B52="Stiff Leg DL",B52="Romanian DL"),"","79-81")</f>
        <v/>
      </c>
      <c r="J52" s="234" t="n">
        <v>8</v>
      </c>
      <c r="K52" s="234"/>
      <c r="L52" s="225" t="e">
        <f aca="false">(D52*F52*K52)</f>
        <v>#VALUE!</v>
      </c>
      <c r="M52" s="226"/>
      <c r="N52" s="221" t="e">
        <f aca="false">((LEFT(I52,2)+RIGHT(I52,2))/2)</f>
        <v>#VALUE!</v>
      </c>
      <c r="O52" s="222" t="str">
        <f aca="false">D52</f>
        <v>2 bis 3</v>
      </c>
      <c r="P52" s="222" t="e">
        <f aca="false">D52*F52</f>
        <v>#VALUE!</v>
      </c>
      <c r="Q52" s="0"/>
      <c r="R52" s="235"/>
      <c r="S52" s="242"/>
      <c r="T52" s="237" t="n">
        <v>2</v>
      </c>
      <c r="U52" s="238" t="s">
        <v>141</v>
      </c>
      <c r="V52" s="239" t="n">
        <v>8</v>
      </c>
      <c r="W52" s="243" t="s">
        <v>151</v>
      </c>
      <c r="X52" s="227" t="n">
        <f aca="false">0.9*AA51</f>
        <v>0</v>
      </c>
      <c r="Y52" s="233" t="n">
        <f aca="false">0.9*AD51</f>
        <v>68.4</v>
      </c>
      <c r="Z52" s="234"/>
      <c r="AA52" s="234"/>
      <c r="AB52" s="241"/>
      <c r="AC52" s="220"/>
      <c r="AD52" s="222" t="n">
        <f aca="false">Y52</f>
        <v>68.4</v>
      </c>
      <c r="AE52" s="222" t="n">
        <f aca="false">T52</f>
        <v>2</v>
      </c>
      <c r="AF52" s="222" t="n">
        <f aca="false">T52*V52</f>
        <v>16</v>
      </c>
      <c r="AG52" s="0"/>
      <c r="AH52" s="223" t="str">
        <f aca="false">IF(AH49=Überblick!AC52,Überblick!AC54,IF(AH49=Überblick!AD52,Überblick!AD54,IF(AH49=Überblick!AE52,Überblick!AE54,IF(AH49=Überblick!AF52,Überblick!AF54,IF(AH49=Überblick!AG52,Überblick!AG54,IF(AH49=Überblick!AH52,Überblick!AH54,IF(AH49=Überblick!AI52,Überblick!AI54,#N/A)))))))</f>
        <v>Frontkniebeuge</v>
      </c>
      <c r="AI52" s="242"/>
      <c r="AJ52" s="237" t="n">
        <v>3</v>
      </c>
      <c r="AK52" s="238" t="s">
        <v>141</v>
      </c>
      <c r="AL52" s="239" t="n">
        <v>6</v>
      </c>
      <c r="AM52" s="243"/>
      <c r="AN52" s="227"/>
      <c r="AO52" s="233" t="s">
        <v>144</v>
      </c>
      <c r="AP52" s="234" t="n">
        <v>8</v>
      </c>
      <c r="AQ52" s="234"/>
      <c r="AR52" s="225" t="n">
        <f aca="false">(AJ52*AL52*AQ52)</f>
        <v>0</v>
      </c>
      <c r="AS52" s="226"/>
      <c r="AT52" s="221" t="n">
        <f aca="false">((LEFT(AO52,2)+RIGHT(AO52,2))/2)</f>
        <v>75</v>
      </c>
      <c r="AU52" s="222" t="n">
        <f aca="false">AJ52</f>
        <v>3</v>
      </c>
      <c r="AV52" s="222" t="n">
        <f aca="false">AJ52*AL52</f>
        <v>18</v>
      </c>
      <c r="AW52" s="0"/>
      <c r="AX52" s="223" t="str">
        <f aca="false">IF(AX49=Überblick!BA52,Überblick!BA54,IF(AX49=Überblick!BB52,Überblick!BB54,IF(AX49=Überblick!BC52,Überblick!BC54,IF(AX49=Überblick!BD52,Überblick!BD54,IF(AX49=Überblick!BE52,Überblick!BE54,IF(AX49=Überblick!BF52,Überblick!BF54,IF(AX49=Überblick!BG52,Überblick!BG54,#N/A)))))))</f>
        <v>Hip Thrusts</v>
      </c>
      <c r="AY52" s="242"/>
      <c r="AZ52" s="237" t="n">
        <v>2</v>
      </c>
      <c r="BA52" s="238" t="s">
        <v>141</v>
      </c>
      <c r="BB52" s="239" t="s">
        <v>153</v>
      </c>
      <c r="BC52" s="243"/>
      <c r="BD52" s="227" t="s">
        <v>166</v>
      </c>
      <c r="BE52" s="233"/>
      <c r="BF52" s="234" t="n">
        <v>9</v>
      </c>
      <c r="BG52" s="234"/>
      <c r="BH52" s="245"/>
      <c r="BI52" s="226"/>
      <c r="BJ52" s="246"/>
      <c r="BK52" s="247" t="n">
        <f aca="false">AZ52</f>
        <v>2</v>
      </c>
      <c r="BL52" s="247" t="e">
        <f aca="false">AZ52*BB52</f>
        <v>#VALUE!</v>
      </c>
      <c r="BM52" s="0"/>
      <c r="BN52" s="223" t="str">
        <f aca="false">IF(BN49=Überblick!BM52,Überblick!BM54,IF(BN49=Überblick!BN52,Überblick!BN54,IF(BN49=Überblick!BO52,Überblick!BO54,IF(BN49=Überblick!BP52,Überblick!BP54,IF(BN49=Überblick!BQ52,Überblick!BQ54,IF(BN49=Überblick!BR52,Überblick!BR54,IF(BN49=Überblick!BS52,Überblick!BS54,#N/A)))))))</f>
        <v>Military Press</v>
      </c>
      <c r="BO52" s="242"/>
      <c r="BP52" s="237" t="n">
        <v>3</v>
      </c>
      <c r="BQ52" s="238" t="s">
        <v>141</v>
      </c>
      <c r="BR52" s="239" t="n">
        <v>7</v>
      </c>
      <c r="BS52" s="243"/>
      <c r="BT52" s="227" t="str">
        <f aca="false">(Überblick!E16*0.73)&amp;" - "&amp;(Überblick!E16*0.75)</f>
        <v>0 - 0</v>
      </c>
      <c r="BU52" s="248" t="s">
        <v>148</v>
      </c>
      <c r="BV52" s="234" t="n">
        <v>9</v>
      </c>
      <c r="BW52" s="234"/>
      <c r="BX52" s="225" t="n">
        <f aca="false">(BP52*BR52*BW52)</f>
        <v>0</v>
      </c>
      <c r="BY52" s="226"/>
      <c r="BZ52" s="221" t="n">
        <f aca="false">((LEFT(BU52,2)+RIGHT(BU52,2))/2)</f>
        <v>74</v>
      </c>
      <c r="CA52" s="222" t="n">
        <f aca="false">BP52</f>
        <v>3</v>
      </c>
      <c r="CB52" s="222" t="n">
        <f aca="false">BP52*BR52</f>
        <v>21</v>
      </c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5.6" hidden="false" customHeight="false" outlineLevel="0" collapsed="false">
      <c r="A53" s="0"/>
      <c r="B53" s="223" t="str">
        <f aca="false">IF(B49=Überblick!D52,Überblick!D55,IF(B49=Überblick!E52,Überblick!E55,IF(B49=Überblick!F52,Überblick!F55,IF(B49=Überblick!G52,Überblick!G55,IF(B49=Überblick!H52,Überblick!H55,IF(B49=Überblick!I52,Überblick!I55,IF(B49=Überblick!J52,Überblick!J55,#N/A)))))))</f>
        <v>Belt Squat</v>
      </c>
      <c r="C53" s="228"/>
      <c r="D53" s="229" t="n">
        <v>2</v>
      </c>
      <c r="E53" s="230" t="s">
        <v>141</v>
      </c>
      <c r="F53" s="231" t="s">
        <v>154</v>
      </c>
      <c r="G53" s="232"/>
      <c r="H53" s="227" t="s">
        <v>166</v>
      </c>
      <c r="I53" s="233"/>
      <c r="J53" s="234" t="n">
        <v>9</v>
      </c>
      <c r="K53" s="234"/>
      <c r="L53" s="245"/>
      <c r="M53" s="226"/>
      <c r="N53" s="249"/>
      <c r="O53" s="250" t="n">
        <f aca="false">D53</f>
        <v>2</v>
      </c>
      <c r="P53" s="247" t="e">
        <f aca="false">D53*F53</f>
        <v>#VALUE!</v>
      </c>
      <c r="Q53" s="0"/>
      <c r="R53" s="223" t="str">
        <f aca="false">IF(R49=Überblick!Q52,Überblick!Q55,IF(R49=Überblick!R52,Überblick!R55,IF(R49=Überblick!S52,Überblick!S55,IF(R49=Überblick!T52,Überblick!T55,IF(R49=Überblick!U52,Überblick!U55,IF(R49=Überblick!V52,Überblick!V55,IF(R49=Überblick!W52,Überblick!W55,#N/A)))))))</f>
        <v>Seal Rows</v>
      </c>
      <c r="S53" s="228"/>
      <c r="T53" s="229" t="n">
        <v>4</v>
      </c>
      <c r="U53" s="230" t="s">
        <v>141</v>
      </c>
      <c r="V53" s="231" t="s">
        <v>155</v>
      </c>
      <c r="W53" s="232"/>
      <c r="X53" s="227" t="s">
        <v>167</v>
      </c>
      <c r="Y53" s="233"/>
      <c r="Z53" s="234" t="n">
        <v>9</v>
      </c>
      <c r="AA53" s="234"/>
      <c r="AB53" s="310"/>
      <c r="AC53" s="220"/>
      <c r="AD53" s="249"/>
      <c r="AE53" s="250" t="n">
        <f aca="false">T53</f>
        <v>4</v>
      </c>
      <c r="AF53" s="247" t="e">
        <f aca="false">T53*V53</f>
        <v>#VALUE!</v>
      </c>
      <c r="AG53" s="0"/>
      <c r="AH53" s="223" t="str">
        <f aca="false">IF(AH49=Überblick!AC52,Überblick!AC55,IF(AH49=Überblick!AD52,Überblick!AD55,IF(AH49=Überblick!AE52,Überblick!AE55,IF(AH49=Überblick!AF52,Überblick!AF55,IF(AH49=Überblick!AG52,Überblick!AG55,IF(AH49=Überblick!AH52,Überblick!AH55,IF(AH49=Überblick!AI52,Überblick!AI55,#N/A)))))))</f>
        <v>Schrägbankdrücken</v>
      </c>
      <c r="AI53" s="228"/>
      <c r="AJ53" s="229" t="n">
        <v>3</v>
      </c>
      <c r="AK53" s="230" t="s">
        <v>141</v>
      </c>
      <c r="AL53" s="231" t="n">
        <f aca="false">IF(OR(AH53="Schrägbankdrücken",AH53="Enges Bankdrücken"),6,4)</f>
        <v>6</v>
      </c>
      <c r="AM53" s="232"/>
      <c r="AN53" s="227"/>
      <c r="AO53" s="233" t="str">
        <f aca="false">IF(OR(AH53="2ct. Bankdrücken",AH53="Spoto Press"),"79-81","74-76")</f>
        <v>74-76</v>
      </c>
      <c r="AP53" s="234" t="n">
        <v>8</v>
      </c>
      <c r="AQ53" s="234"/>
      <c r="AR53" s="225" t="n">
        <f aca="false">(AJ53*AL53*AQ53)</f>
        <v>0</v>
      </c>
      <c r="AS53" s="226"/>
      <c r="AT53" s="221" t="n">
        <f aca="false">((LEFT(AO53,2)+RIGHT(AO53,2))/2)</f>
        <v>75</v>
      </c>
      <c r="AU53" s="252" t="n">
        <f aca="false">AJ53</f>
        <v>3</v>
      </c>
      <c r="AV53" s="222" t="n">
        <f aca="false">AJ53*AL53</f>
        <v>18</v>
      </c>
      <c r="AW53" s="0"/>
      <c r="AX53" s="223" t="str">
        <f aca="false">IF(AX49=Überblick!BA52,Überblick!BA55,IF(AX49=Überblick!BB52,Überblick!BB55,IF(AX49=Überblick!BC52,Überblick!BC55,IF(AX49=Überblick!BD52,Überblick!BD55,IF(AX49=Überblick!BE52,Überblick!BE55,IF(AX49=Überblick!BF52,Überblick!BF55,IF(AX49=Überblick!BG52,Überblick!BG55,#N/A)))))))</f>
        <v>Belt Squat</v>
      </c>
      <c r="AY53" s="228"/>
      <c r="AZ53" s="229" t="n">
        <v>2</v>
      </c>
      <c r="BA53" s="230" t="s">
        <v>141</v>
      </c>
      <c r="BB53" s="231" t="s">
        <v>153</v>
      </c>
      <c r="BC53" s="232"/>
      <c r="BD53" s="227" t="s">
        <v>166</v>
      </c>
      <c r="BE53" s="233"/>
      <c r="BF53" s="234" t="n">
        <v>9</v>
      </c>
      <c r="BG53" s="234"/>
      <c r="BH53" s="245"/>
      <c r="BI53" s="226"/>
      <c r="BJ53" s="253"/>
      <c r="BK53" s="250" t="n">
        <f aca="false">AZ53</f>
        <v>2</v>
      </c>
      <c r="BL53" s="247" t="e">
        <f aca="false">AZ53*BB53</f>
        <v>#VALUE!</v>
      </c>
      <c r="BM53" s="0"/>
      <c r="BN53" s="223" t="str">
        <f aca="false">IF(BN49=Überblick!BM52,Überblick!BM55,IF(BN49=Überblick!BN52,Überblick!BN55,IF(BN49=Überblick!BO52,Überblick!BO55,IF(BN49=Überblick!BP52,Überblick!BP55,IF(BN49=Überblick!BQ52,Überblick!BQ55,IF(BN49=Überblick!BR52,Überblick!BR55,IF(BN49=Überblick!BS52,Überblick!BS55,#N/A)))))))</f>
        <v>Seal Rows</v>
      </c>
      <c r="BO53" s="228"/>
      <c r="BP53" s="229" t="n">
        <v>3</v>
      </c>
      <c r="BQ53" s="230" t="s">
        <v>141</v>
      </c>
      <c r="BR53" s="231" t="s">
        <v>153</v>
      </c>
      <c r="BS53" s="232"/>
      <c r="BT53" s="227" t="s">
        <v>168</v>
      </c>
      <c r="BU53" s="233"/>
      <c r="BV53" s="234" t="n">
        <v>9</v>
      </c>
      <c r="BW53" s="234"/>
      <c r="BX53" s="245"/>
      <c r="BY53" s="226"/>
      <c r="BZ53" s="249"/>
      <c r="CA53" s="250" t="n">
        <f aca="false">BP53</f>
        <v>3</v>
      </c>
      <c r="CB53" s="247" t="e">
        <f aca="false">BP53*BR53</f>
        <v>#VALUE!</v>
      </c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5.6" hidden="false" customHeight="false" outlineLevel="0" collapsed="false">
      <c r="A54" s="0"/>
      <c r="B54" s="223" t="str">
        <f aca="false">IF(B49=Überblick!D52,Überblick!D56,IF(B49=Überblick!E52,Überblick!E56,IF(B49=Überblick!F52,Überblick!F56,IF(B49=Überblick!G52,Überblick!G56,IF(B49=Überblick!H52,Überblick!H56,IF(B49=Überblick!I52,Überblick!I56,IF(B49=Überblick!J52,Überblick!J56,#N/A)))))))</f>
        <v>Brustabgestütztes Seitheben</v>
      </c>
      <c r="C54" s="242"/>
      <c r="D54" s="254" t="n">
        <v>4</v>
      </c>
      <c r="E54" s="255" t="s">
        <v>141</v>
      </c>
      <c r="F54" s="256" t="s">
        <v>156</v>
      </c>
      <c r="G54" s="243"/>
      <c r="H54" s="227" t="s">
        <v>169</v>
      </c>
      <c r="I54" s="233"/>
      <c r="J54" s="234" t="s">
        <v>186</v>
      </c>
      <c r="K54" s="234"/>
      <c r="L54" s="257"/>
      <c r="M54" s="226"/>
      <c r="N54" s="258"/>
      <c r="O54" s="250" t="n">
        <f aca="false">D54</f>
        <v>4</v>
      </c>
      <c r="P54" s="247" t="e">
        <f aca="false">D54*F54</f>
        <v>#VALUE!</v>
      </c>
      <c r="Q54" s="0"/>
      <c r="R54" s="223" t="str">
        <f aca="false">IF(R49=Überblick!Q52,Überblick!Q56,IF(R49=Überblick!R52,Überblick!R56,IF(R49=Überblick!S52,Überblick!S56,IF(R49=Überblick!T52,Überblick!T56,IF(R49=Überblick!U52,Überblick!U56,IF(R49=Überblick!V52,Überblick!V56,IF(R49=Überblick!W52,Überblick!W56,#N/A)))))))</f>
        <v>Klimmzüge mit ZG - OG</v>
      </c>
      <c r="S54" s="242"/>
      <c r="T54" s="254" t="n">
        <v>3</v>
      </c>
      <c r="U54" s="255" t="s">
        <v>141</v>
      </c>
      <c r="V54" s="256" t="n">
        <f aca="false">IF(OR(R54="Latzug eng",R54="Latzug weit"),"8 bis 10",5)</f>
        <v>5</v>
      </c>
      <c r="W54" s="243"/>
      <c r="X54" s="227" t="str">
        <f aca="false">IF(OR(R40="Latzug eng",R40="Latzug weit"),"3x10 voll / mehr Gewicht für 3x8","mehr als W1")</f>
        <v>mehr als W1</v>
      </c>
      <c r="Y54" s="233"/>
      <c r="Z54" s="234" t="n">
        <v>9</v>
      </c>
      <c r="AA54" s="234"/>
      <c r="AB54" s="257"/>
      <c r="AC54" s="226"/>
      <c r="AD54" s="258"/>
      <c r="AE54" s="250" t="n">
        <f aca="false">T54</f>
        <v>3</v>
      </c>
      <c r="AF54" s="247" t="n">
        <f aca="false">T54*V54</f>
        <v>15</v>
      </c>
      <c r="AG54" s="251"/>
      <c r="AH54" s="223" t="str">
        <f aca="false">IF(AH49=Überblick!AC52,Überblick!AC56,IF(AH49=Überblick!AD52,Überblick!AD56,IF(AH49=Überblick!AE52,Überblick!AE56,IF(AH49=Überblick!AF52,Überblick!AF56,IF(AH49=Überblick!AG52,Überblick!AG56,IF(AH49=Überblick!AH52,Überblick!AH56,IF(AH49=Überblick!AI52,Überblick!AI56,#N/A)))))))</f>
        <v>Beinbeuger, sitzend</v>
      </c>
      <c r="AI54" s="242"/>
      <c r="AJ54" s="254" t="n">
        <v>2</v>
      </c>
      <c r="AK54" s="255" t="s">
        <v>141</v>
      </c>
      <c r="AL54" s="256" t="s">
        <v>154</v>
      </c>
      <c r="AM54" s="243"/>
      <c r="AN54" s="227" t="s">
        <v>170</v>
      </c>
      <c r="AO54" s="233"/>
      <c r="AP54" s="234" t="s">
        <v>186</v>
      </c>
      <c r="AQ54" s="234"/>
      <c r="AR54" s="257"/>
      <c r="AS54" s="226"/>
      <c r="AT54" s="258"/>
      <c r="AU54" s="250" t="n">
        <f aca="false">AJ54</f>
        <v>2</v>
      </c>
      <c r="AV54" s="247" t="e">
        <f aca="false">AJ54*AL54</f>
        <v>#VALUE!</v>
      </c>
      <c r="AW54" s="0"/>
      <c r="AX54" s="223" t="str">
        <f aca="false">IF(AX49=Überblick!BA52,Überblick!BA56,IF(AX49=Überblick!BB52,Überblick!BB56,IF(AX49=Überblick!BC52,Überblick!BC56,IF(AX49=Überblick!BD52,Überblick!BD56,IF(AX49=Überblick!BE52,Überblick!BE56,IF(AX49=Überblick!BF52,Überblick!BF56,IF(AX49=Überblick!BG52,Überblick!BG56,#N/A)))))))</f>
        <v>Brustabgestütztes Seitheben</v>
      </c>
      <c r="AY54" s="242"/>
      <c r="AZ54" s="254" t="n">
        <v>4</v>
      </c>
      <c r="BA54" s="255" t="s">
        <v>141</v>
      </c>
      <c r="BB54" s="256" t="s">
        <v>154</v>
      </c>
      <c r="BC54" s="243"/>
      <c r="BD54" s="227" t="s">
        <v>181</v>
      </c>
      <c r="BE54" s="233"/>
      <c r="BF54" s="234" t="s">
        <v>186</v>
      </c>
      <c r="BG54" s="234"/>
      <c r="BH54" s="257"/>
      <c r="BI54" s="226"/>
      <c r="BJ54" s="259"/>
      <c r="BK54" s="250" t="n">
        <f aca="false">AZ54</f>
        <v>4</v>
      </c>
      <c r="BL54" s="247" t="e">
        <f aca="false">AZ54*BB54</f>
        <v>#VALUE!</v>
      </c>
      <c r="BM54" s="0"/>
      <c r="BN54" s="223" t="str">
        <f aca="false">IF(BN49=Überblick!BM52,Überblick!BM56,IF(BN49=Überblick!BN52,Überblick!BN56,IF(BN49=Überblick!BO52,Überblick!BO56,IF(BN49=Überblick!BP52,Überblick!BP56,IF(BN49=Überblick!BQ52,Überblick!BQ56,IF(BN49=Überblick!BR52,Überblick!BR56,IF(BN49=Überblick!BS52,Überblick!BS56,#N/A)))))))</f>
        <v>Klimmzüge mit BW - UG</v>
      </c>
      <c r="BO54" s="242"/>
      <c r="BP54" s="260" t="str">
        <f aca="false">IF(OR(BN54="Latzug eng",BN54="Latzug weit"),"4","")</f>
        <v/>
      </c>
      <c r="BQ54" s="261" t="s">
        <v>141</v>
      </c>
      <c r="BR54" s="262" t="str">
        <f aca="false">IF(OR(BN54="Latzug eng",BN54="Latzug weit"),"6 bis 8","")</f>
        <v/>
      </c>
      <c r="BS54" s="263"/>
      <c r="BT54" s="227" t="str">
        <f aca="false">IF(OR(BN54="Latzug eng",BN54="Latzug weit"),"4x8 voll /mehr Gewicht für 4x6","50 Wdh. über das Training verteilt")</f>
        <v>50 Wdh. über das Training verteilt</v>
      </c>
      <c r="BU54" s="233"/>
      <c r="BV54" s="234" t="n">
        <v>8</v>
      </c>
      <c r="BW54" s="234"/>
      <c r="BX54" s="245"/>
      <c r="BY54" s="226"/>
      <c r="BZ54" s="258"/>
      <c r="CA54" s="250" t="str">
        <f aca="false">BP54</f>
        <v/>
      </c>
      <c r="CB54" s="247" t="e">
        <f aca="false">BP54*BR54</f>
        <v>#VALUE!</v>
      </c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5.6" hidden="false" customHeight="false" outlineLevel="0" collapsed="false">
      <c r="A55" s="0"/>
      <c r="B55" s="223" t="str">
        <f aca="false">IF(B49=Überblick!D52,Überblick!D57,IF(B49=Überblick!E52,Überblick!E57,IF(B49=Überblick!F52,Überblick!F57,IF(B49=Überblick!G52,Überblick!G57,IF(B49=Überblick!H52,Überblick!H57,IF(B49=Überblick!I52,Überblick!I57,IF(B49=Überblick!J52,Überblick!J57,#N/A)))))))</f>
        <v>Facepulls</v>
      </c>
      <c r="C55" s="228"/>
      <c r="D55" s="229" t="n">
        <v>4</v>
      </c>
      <c r="E55" s="230" t="s">
        <v>141</v>
      </c>
      <c r="F55" s="231" t="s">
        <v>156</v>
      </c>
      <c r="G55" s="232"/>
      <c r="H55" s="227" t="s">
        <v>169</v>
      </c>
      <c r="I55" s="233"/>
      <c r="J55" s="234" t="s">
        <v>186</v>
      </c>
      <c r="K55" s="234"/>
      <c r="L55" s="257"/>
      <c r="M55" s="226"/>
      <c r="N55" s="258"/>
      <c r="O55" s="250" t="n">
        <f aca="false">D55</f>
        <v>4</v>
      </c>
      <c r="P55" s="247" t="e">
        <f aca="false">D55*F55</f>
        <v>#VALUE!</v>
      </c>
      <c r="Q55" s="0"/>
      <c r="R55" s="223" t="str">
        <f aca="false">IF(R49=Überblick!Q52,Überblick!Q57,IF(R49=Überblick!R52,Überblick!R57,IF(R49=Überblick!S52,Überblick!S57,IF(R49=Überblick!T52,Überblick!T57,IF(R49=Überblick!U52,Überblick!U57,IF(R49=Überblick!V52,Überblick!V57,IF(R49=Überblick!W52,Überblick!W57,#N/A)))))))</f>
        <v>SZ Curls</v>
      </c>
      <c r="S55" s="228"/>
      <c r="T55" s="229" t="n">
        <v>4</v>
      </c>
      <c r="U55" s="230" t="s">
        <v>141</v>
      </c>
      <c r="V55" s="231" t="s">
        <v>154</v>
      </c>
      <c r="W55" s="232"/>
      <c r="X55" s="227" t="s">
        <v>181</v>
      </c>
      <c r="Y55" s="233"/>
      <c r="Z55" s="234" t="s">
        <v>186</v>
      </c>
      <c r="AA55" s="234"/>
      <c r="AB55" s="257"/>
      <c r="AC55" s="226"/>
      <c r="AD55" s="258"/>
      <c r="AE55" s="250" t="n">
        <f aca="false">T55</f>
        <v>4</v>
      </c>
      <c r="AF55" s="247" t="e">
        <f aca="false">T55*V55</f>
        <v>#VALUE!</v>
      </c>
      <c r="AG55" s="251"/>
      <c r="AH55" s="223" t="n">
        <f aca="false">IF(AH49=Überblick!AC52,Überblick!AC57,IF(AH49=Überblick!AD52,Überblick!AD57,IF(AH49=Überblick!AE52,Überblick!AE57,IF(AH49=Überblick!AF52,Überblick!AF57,IF(AH49=Überblick!AG52,Überblick!AG57,IF(AH49=Überblick!AH52,Überblick!AH57,IF(AH49=Überblick!AI52,Überblick!AI57,#N/A)))))))</f>
        <v>0</v>
      </c>
      <c r="AI55" s="228"/>
      <c r="AJ55" s="229"/>
      <c r="AK55" s="230"/>
      <c r="AL55" s="231"/>
      <c r="AM55" s="232"/>
      <c r="AN55" s="227"/>
      <c r="AO55" s="233"/>
      <c r="AP55" s="234"/>
      <c r="AQ55" s="234"/>
      <c r="AR55" s="257"/>
      <c r="AS55" s="226"/>
      <c r="AT55" s="258"/>
      <c r="AU55" s="250"/>
      <c r="AV55" s="250"/>
      <c r="AW55" s="0"/>
      <c r="AX55" s="223" t="str">
        <f aca="false">IF(AX49=Überblick!BA52,Überblick!BA57,IF(AX49=Überblick!BB52,Überblick!BB57,IF(AX49=Überblick!BC52,Überblick!BC57,IF(AX49=Überblick!BD52,Überblick!BD57,IF(AX49=Überblick!BE52,Überblick!BE57,IF(AX49=Überblick!BF52,Überblick!BF57,IF(AX49=Überblick!BG52,Überblick!BG57,#N/A)))))))</f>
        <v>Facepulls</v>
      </c>
      <c r="AY55" s="228"/>
      <c r="AZ55" s="229" t="n">
        <v>4</v>
      </c>
      <c r="BA55" s="230" t="s">
        <v>141</v>
      </c>
      <c r="BB55" s="231" t="s">
        <v>154</v>
      </c>
      <c r="BC55" s="232"/>
      <c r="BD55" s="227" t="s">
        <v>181</v>
      </c>
      <c r="BE55" s="233"/>
      <c r="BF55" s="234" t="s">
        <v>186</v>
      </c>
      <c r="BG55" s="234"/>
      <c r="BH55" s="257"/>
      <c r="BI55" s="226"/>
      <c r="BJ55" s="259"/>
      <c r="BK55" s="250" t="n">
        <f aca="false">AZ55</f>
        <v>4</v>
      </c>
      <c r="BL55" s="247" t="e">
        <f aca="false">AZ55*BB55</f>
        <v>#VALUE!</v>
      </c>
      <c r="BM55" s="0"/>
      <c r="BN55" s="223" t="str">
        <f aca="false">IF(BN49=Überblick!BM52,Überblick!BM57,IF(BN49=Überblick!BN52,Überblick!BN57,IF(BN49=Überblick!BO52,Überblick!BO57,IF(BN49=Überblick!BP52,Überblick!BP57,IF(BN49=Überblick!BQ52,Überblick!BQ57,IF(BN49=Überblick!BR52,Überblick!BR57,IF(BN49=Überblick!BS52,Überblick!BS57,#N/A)))))))</f>
        <v>SZ Curls</v>
      </c>
      <c r="BO55" s="228"/>
      <c r="BP55" s="229" t="n">
        <v>4</v>
      </c>
      <c r="BQ55" s="230" t="s">
        <v>141</v>
      </c>
      <c r="BR55" s="231" t="s">
        <v>153</v>
      </c>
      <c r="BS55" s="232"/>
      <c r="BT55" s="227" t="s">
        <v>182</v>
      </c>
      <c r="BU55" s="233"/>
      <c r="BV55" s="234" t="s">
        <v>186</v>
      </c>
      <c r="BW55" s="234"/>
      <c r="BX55" s="245"/>
      <c r="BY55" s="226"/>
      <c r="BZ55" s="258"/>
      <c r="CA55" s="250" t="n">
        <f aca="false">BP55</f>
        <v>4</v>
      </c>
      <c r="CB55" s="247" t="e">
        <f aca="false">BP55*BR55</f>
        <v>#VALUE!</v>
      </c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5.6" hidden="false" customHeight="false" outlineLevel="0" collapsed="false">
      <c r="A56" s="0"/>
      <c r="B56" s="223" t="n">
        <f aca="false">IF(B49=Überblick!D52,Überblick!D58,IF(B49=Überblick!E52,Überblick!E58,IF(B49=Überblick!F52,Überblick!F58,IF(B49=Überblick!G52,Überblick!G58,IF(B49=Überblick!H52,Überblick!H58,IF(B49=Überblick!I52,Überblick!I58,IF(B49=Überblick!J52,Überblick!J58,#N/A)))))))</f>
        <v>0</v>
      </c>
      <c r="C56" s="264"/>
      <c r="D56" s="265"/>
      <c r="E56" s="266"/>
      <c r="F56" s="267"/>
      <c r="G56" s="268"/>
      <c r="H56" s="227"/>
      <c r="I56" s="233"/>
      <c r="J56" s="234"/>
      <c r="K56" s="234"/>
      <c r="L56" s="257"/>
      <c r="M56" s="226"/>
      <c r="N56" s="258"/>
      <c r="O56" s="269"/>
      <c r="P56" s="269"/>
      <c r="Q56" s="0"/>
      <c r="R56" s="223" t="str">
        <f aca="false">IF(R49=Überblick!Q52,Überblick!Q58,IF(R49=Überblick!R52,Überblick!R58,IF(R49=Überblick!S52,Überblick!S58,IF(R49=Überblick!T52,Überblick!T58,IF(R49=Überblick!U52,Überblick!U58,IF(R49=Überblick!V52,Überblick!V58,IF(R49=Überblick!W52,Überblick!W58,#N/A)))))))</f>
        <v>Überkopfstrecken - Kabel </v>
      </c>
      <c r="S56" s="264"/>
      <c r="T56" s="265" t="n">
        <v>4</v>
      </c>
      <c r="U56" s="266" t="s">
        <v>141</v>
      </c>
      <c r="V56" s="267" t="s">
        <v>154</v>
      </c>
      <c r="W56" s="268"/>
      <c r="X56" s="227" t="s">
        <v>181</v>
      </c>
      <c r="Y56" s="233"/>
      <c r="Z56" s="234" t="s">
        <v>186</v>
      </c>
      <c r="AA56" s="234"/>
      <c r="AB56" s="257"/>
      <c r="AC56" s="226"/>
      <c r="AD56" s="258"/>
      <c r="AE56" s="250" t="n">
        <f aca="false">T56</f>
        <v>4</v>
      </c>
      <c r="AF56" s="247" t="e">
        <f aca="false">T56*V56</f>
        <v>#VALUE!</v>
      </c>
      <c r="AG56" s="251"/>
      <c r="AH56" s="223" t="n">
        <f aca="false">IF(AH49=Überblick!AC52,Überblick!AC58,IF(AH49=Überblick!AD52,Überblick!AD58,IF(AH49=Überblick!AE52,Überblick!AE58,IF(AH49=Überblick!AF52,Überblick!AF58,IF(AH49=Überblick!AG52,Überblick!AG58,IF(AH49=Überblick!AH52,Überblick!AH58,IF(AH49=Überblick!AI52,Überblick!AI58,#N/A)))))))</f>
        <v>0</v>
      </c>
      <c r="AI56" s="264"/>
      <c r="AJ56" s="265"/>
      <c r="AK56" s="266"/>
      <c r="AL56" s="267"/>
      <c r="AM56" s="268"/>
      <c r="AN56" s="227"/>
      <c r="AO56" s="233"/>
      <c r="AP56" s="234"/>
      <c r="AQ56" s="234"/>
      <c r="AR56" s="257"/>
      <c r="AS56" s="226"/>
      <c r="AT56" s="258"/>
      <c r="AU56" s="269"/>
      <c r="AV56" s="269"/>
      <c r="AW56" s="244"/>
      <c r="AX56" s="223" t="n">
        <f aca="false">IF(AX49=Überblick!BA52,Überblick!BA58,IF(AX49=Überblick!BB52,Überblick!BB58,IF(AX49=Überblick!BC52,Überblick!BC58,IF(AX49=Überblick!BD52,Überblick!BD58,IF(AX49=Überblick!BE52,Überblick!BE58,IF(AX49=Überblick!BF52,Überblick!BF58,IF(AX49=Überblick!BG52,Überblick!BG58,#N/A)))))))</f>
        <v>0</v>
      </c>
      <c r="AY56" s="264"/>
      <c r="AZ56" s="265"/>
      <c r="BA56" s="266"/>
      <c r="BB56" s="267"/>
      <c r="BC56" s="268"/>
      <c r="BD56" s="227"/>
      <c r="BE56" s="233"/>
      <c r="BF56" s="234"/>
      <c r="BG56" s="234"/>
      <c r="BH56" s="257"/>
      <c r="BI56" s="226"/>
      <c r="BJ56" s="259"/>
      <c r="BK56" s="269"/>
      <c r="BL56" s="269"/>
      <c r="BM56" s="0"/>
      <c r="BN56" s="223" t="str">
        <f aca="false">IF(BN49=Überblick!BM52,Überblick!BM58,IF(BN49=Überblick!BN52,Überblick!BN58,IF(BN49=Überblick!BO52,Überblick!BO58,IF(BN49=Überblick!BP52,Überblick!BP58,IF(BN49=Überblick!BQ52,Überblick!BQ58,IF(BN49=Überblick!BR52,Überblick!BR58,IF(BN49=Überblick!BS52,Überblick!BS58,#N/A)))))))</f>
        <v>Rolling Extensions</v>
      </c>
      <c r="BO56" s="264"/>
      <c r="BP56" s="265" t="n">
        <v>4</v>
      </c>
      <c r="BQ56" s="266" t="s">
        <v>141</v>
      </c>
      <c r="BR56" s="267" t="s">
        <v>153</v>
      </c>
      <c r="BS56" s="268"/>
      <c r="BT56" s="227" t="s">
        <v>182</v>
      </c>
      <c r="BU56" s="233"/>
      <c r="BV56" s="234" t="s">
        <v>186</v>
      </c>
      <c r="BW56" s="234"/>
      <c r="BX56" s="245"/>
      <c r="BY56" s="226"/>
      <c r="BZ56" s="258"/>
      <c r="CA56" s="250" t="n">
        <f aca="false">BP56</f>
        <v>4</v>
      </c>
      <c r="CB56" s="247" t="e">
        <f aca="false">BP56*BR56</f>
        <v>#VALUE!</v>
      </c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5.6" hidden="false" customHeight="false" outlineLevel="0" collapsed="false">
      <c r="A57" s="0"/>
      <c r="B57" s="223" t="n">
        <f aca="false">IF(B49=Überblick!D52,Überblick!D59,IF(B49=Überblick!E52,Überblick!E59,IF(B49=Überblick!F52,Überblick!F59,IF(B49=Überblick!G52,Überblick!G59,IF(B49=Überblick!H52,Überblick!H59,IF(B49=Überblick!I52,Überblick!I59,IF(B49=Überblick!J52,Überblick!J59,#N/A)))))))</f>
        <v>0</v>
      </c>
      <c r="C57" s="228"/>
      <c r="D57" s="229"/>
      <c r="E57" s="230"/>
      <c r="F57" s="231"/>
      <c r="G57" s="232"/>
      <c r="H57" s="227"/>
      <c r="I57" s="233"/>
      <c r="J57" s="234"/>
      <c r="K57" s="234"/>
      <c r="L57" s="257"/>
      <c r="M57" s="226"/>
      <c r="N57" s="258"/>
      <c r="O57" s="269"/>
      <c r="P57" s="269"/>
      <c r="Q57" s="0"/>
      <c r="R57" s="223" t="str">
        <f aca="false">IF(R49=Überblick!Q52,Überblick!Q59,IF(R49=Überblick!R52,Überblick!R59,IF(R49=Überblick!S52,Überblick!S59,IF(R49=Überblick!T52,Überblick!T59,IF(R49=Überblick!U52,Überblick!U59,IF(R49=Überblick!V52,Überblick!V59,IF(R49=Überblick!W52,Überblick!W59,#N/A)))))))</f>
        <v>Wadenheben stehend - Maschine</v>
      </c>
      <c r="S57" s="228"/>
      <c r="T57" s="229" t="n">
        <v>4</v>
      </c>
      <c r="U57" s="230" t="s">
        <v>141</v>
      </c>
      <c r="V57" s="231" t="s">
        <v>156</v>
      </c>
      <c r="W57" s="232"/>
      <c r="X57" s="227" t="s">
        <v>183</v>
      </c>
      <c r="Y57" s="233"/>
      <c r="Z57" s="234" t="s">
        <v>186</v>
      </c>
      <c r="AA57" s="234"/>
      <c r="AB57" s="257"/>
      <c r="AC57" s="226"/>
      <c r="AD57" s="258"/>
      <c r="AE57" s="250" t="n">
        <f aca="false">T57</f>
        <v>4</v>
      </c>
      <c r="AF57" s="247" t="e">
        <f aca="false">T57*V57</f>
        <v>#VALUE!</v>
      </c>
      <c r="AG57" s="244"/>
      <c r="AH57" s="223" t="n">
        <f aca="false">IF(AH49=Überblick!AC52,Überblick!AC59,IF(AH49=Überblick!AD52,Überblick!AD59,IF(AH49=Überblick!AE52,Überblick!AE59,IF(AH49=Überblick!AF52,Überblick!AF59,IF(AH49=Überblick!AG52,Überblick!AG59,IF(AH49=Überblick!AH52,Überblick!AH59,IF(AH49=Überblick!AI52,Überblick!AI59,#N/A)))))))</f>
        <v>0</v>
      </c>
      <c r="AI57" s="228"/>
      <c r="AJ57" s="229"/>
      <c r="AK57" s="230"/>
      <c r="AL57" s="231"/>
      <c r="AM57" s="232"/>
      <c r="AN57" s="227"/>
      <c r="AO57" s="233"/>
      <c r="AP57" s="234"/>
      <c r="AQ57" s="234"/>
      <c r="AR57" s="257"/>
      <c r="AS57" s="226"/>
      <c r="AT57" s="258"/>
      <c r="AU57" s="269"/>
      <c r="AV57" s="269"/>
      <c r="AW57" s="251"/>
      <c r="AX57" s="223" t="n">
        <f aca="false">IF(AX49=Überblick!BA52,Überblick!BA59,IF(AX49=Überblick!BB52,Überblick!BB59,IF(AX49=Überblick!BC52,Überblick!BC59,IF(AX49=Überblick!BD52,Überblick!BD59,IF(AX49=Überblick!BE52,Überblick!BE59,IF(AX49=Überblick!BF52,Überblick!BF59,IF(AX49=Überblick!BG52,Überblick!BG59,#N/A)))))))</f>
        <v>0</v>
      </c>
      <c r="AY57" s="228"/>
      <c r="AZ57" s="229"/>
      <c r="BA57" s="230"/>
      <c r="BB57" s="231"/>
      <c r="BC57" s="232"/>
      <c r="BD57" s="227"/>
      <c r="BE57" s="233"/>
      <c r="BF57" s="234"/>
      <c r="BG57" s="234"/>
      <c r="BH57" s="257"/>
      <c r="BI57" s="226"/>
      <c r="BJ57" s="259"/>
      <c r="BK57" s="269"/>
      <c r="BL57" s="269"/>
      <c r="BM57" s="0"/>
      <c r="BN57" s="223" t="str">
        <f aca="false">IF(BN49=Überblick!BM52,Überblick!BM59,IF(BN49=Überblick!BN52,Überblick!BN59,IF(BN49=Überblick!BO52,Überblick!BO59,IF(BN49=Überblick!BP52,Überblick!BP59,IF(BN49=Überblick!BQ52,Überblick!BQ59,IF(BN49=Überblick!BR52,Überblick!BR59,IF(BN49=Überblick!BS52,Überblick!BS59,#N/A)))))))</f>
        <v>Wadenheben sitzend - Maschine</v>
      </c>
      <c r="BO57" s="228"/>
      <c r="BP57" s="229" t="n">
        <v>4</v>
      </c>
      <c r="BQ57" s="230" t="s">
        <v>141</v>
      </c>
      <c r="BR57" s="231" t="s">
        <v>154</v>
      </c>
      <c r="BS57" s="232"/>
      <c r="BT57" s="227" t="s">
        <v>181</v>
      </c>
      <c r="BU57" s="233"/>
      <c r="BV57" s="234" t="s">
        <v>186</v>
      </c>
      <c r="BW57" s="234"/>
      <c r="BX57" s="245"/>
      <c r="BY57" s="226"/>
      <c r="BZ57" s="258"/>
      <c r="CA57" s="250" t="n">
        <f aca="false">BP57</f>
        <v>4</v>
      </c>
      <c r="CB57" s="247" t="e">
        <f aca="false">BP57*BR57</f>
        <v>#VALUE!</v>
      </c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5.6" hidden="false" customHeight="false" outlineLevel="0" collapsed="false">
      <c r="A58" s="0"/>
      <c r="B58" s="270" t="n">
        <f aca="false">IF(B49=Überblick!D52,Überblick!D60,IF(B49=Überblick!E52,Überblick!E60,IF(B49=Überblick!F52,Überblick!F60,IF(B49=Überblick!G52,Überblick!G60,IF(B49=Überblick!H52,Überblick!H60,IF(B49=Überblick!I52,Überblick!I60,IF(B49=Überblick!J52,Überblick!J60,#N/A)))))))</f>
        <v>0</v>
      </c>
      <c r="C58" s="271"/>
      <c r="D58" s="272"/>
      <c r="E58" s="273"/>
      <c r="F58" s="274"/>
      <c r="G58" s="275"/>
      <c r="H58" s="276"/>
      <c r="I58" s="277"/>
      <c r="J58" s="278"/>
      <c r="K58" s="278"/>
      <c r="L58" s="279"/>
      <c r="M58" s="226"/>
      <c r="N58" s="258"/>
      <c r="O58" s="269"/>
      <c r="P58" s="269"/>
      <c r="Q58" s="0"/>
      <c r="R58" s="270" t="n">
        <f aca="false">IF(R49=Überblick!Q52,Überblick!Q60,IF(R49=Überblick!R52,Überblick!R60,IF(R49=Überblick!S52,Überblick!S60,IF(R49=Überblick!T52,Überblick!T60,IF(R49=Überblick!U52,Überblick!U60,IF(R49=Überblick!V52,Überblick!V60,IF(R49=Überblick!W52,Überblick!W60,#N/A)))))))</f>
        <v>0</v>
      </c>
      <c r="S58" s="271"/>
      <c r="T58" s="272"/>
      <c r="U58" s="273"/>
      <c r="V58" s="274"/>
      <c r="W58" s="275"/>
      <c r="X58" s="276"/>
      <c r="Y58" s="277"/>
      <c r="Z58" s="278"/>
      <c r="AA58" s="278"/>
      <c r="AB58" s="279"/>
      <c r="AC58" s="226"/>
      <c r="AD58" s="258"/>
      <c r="AE58" s="269"/>
      <c r="AF58" s="269"/>
      <c r="AG58" s="251"/>
      <c r="AH58" s="270" t="n">
        <f aca="false">IF(AH49=Überblick!AC52,Überblick!AC60,IF(AH49=Überblick!AD52,Überblick!AD60,IF(AH49=Überblick!AE52,Überblick!AE60,IF(AH49=Überblick!AF52,Überblick!AF60,IF(AH49=Überblick!AG52,Überblick!AG60,IF(AH49=Überblick!AH52,Überblick!AH60,IF(AH49=Überblick!AI52,Überblick!AI60,#N/A)))))))</f>
        <v>0</v>
      </c>
      <c r="AI58" s="271"/>
      <c r="AJ58" s="272"/>
      <c r="AK58" s="273"/>
      <c r="AL58" s="274"/>
      <c r="AM58" s="275"/>
      <c r="AN58" s="276"/>
      <c r="AO58" s="277"/>
      <c r="AP58" s="278"/>
      <c r="AQ58" s="278"/>
      <c r="AR58" s="279"/>
      <c r="AS58" s="226"/>
      <c r="AT58" s="258"/>
      <c r="AU58" s="269"/>
      <c r="AV58" s="269"/>
      <c r="AW58" s="251"/>
      <c r="AX58" s="270" t="n">
        <f aca="false">IF(AX49=Überblick!BA52,Überblick!BA60,IF(AX49=Überblick!BB52,Überblick!BB60,IF(AX49=Überblick!BC52,Überblick!BC60,IF(AX49=Überblick!BD52,Überblick!BD60,IF(AX49=Überblick!BE52,Überblick!BE60,IF(AX49=Überblick!BF52,Überblick!BF60,IF(AX49=Überblick!BG52,Überblick!BG60,#N/A)))))))</f>
        <v>0</v>
      </c>
      <c r="AY58" s="271"/>
      <c r="AZ58" s="272"/>
      <c r="BA58" s="273"/>
      <c r="BB58" s="274"/>
      <c r="BC58" s="275"/>
      <c r="BD58" s="276"/>
      <c r="BE58" s="277"/>
      <c r="BF58" s="278"/>
      <c r="BG58" s="278"/>
      <c r="BH58" s="279"/>
      <c r="BI58" s="226"/>
      <c r="BJ58" s="259"/>
      <c r="BK58" s="269"/>
      <c r="BL58" s="269"/>
      <c r="BM58" s="0"/>
      <c r="BN58" s="270" t="n">
        <f aca="false">IF(BN49=Überblick!BM52,Überblick!BM60,IF(BN49=Überblick!BN52,Überblick!BN60,IF(BN49=Überblick!BO52,Überblick!BO60,IF(BN49=Überblick!BP52,Überblick!BP60,IF(BN49=Überblick!BQ52,Überblick!BQ60,IF(BN49=Überblick!BR52,Überblick!BR60,IF(BN49=Überblick!BS52,Überblick!BS60,#N/A)))))))</f>
        <v>0</v>
      </c>
      <c r="BO58" s="271"/>
      <c r="BP58" s="272"/>
      <c r="BQ58" s="273"/>
      <c r="BR58" s="274"/>
      <c r="BS58" s="275"/>
      <c r="BT58" s="276"/>
      <c r="BU58" s="277"/>
      <c r="BV58" s="278"/>
      <c r="BW58" s="278"/>
      <c r="BX58" s="280"/>
      <c r="BY58" s="226"/>
      <c r="BZ58" s="258"/>
      <c r="CA58" s="269"/>
      <c r="CB58" s="269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5.6" hidden="false" customHeight="false" outlineLevel="0" collapsed="false">
      <c r="A59" s="0"/>
      <c r="B59" s="281" t="s">
        <v>157</v>
      </c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3"/>
      <c r="N59" s="284"/>
      <c r="O59" s="285"/>
      <c r="P59" s="285"/>
      <c r="Q59" s="0"/>
      <c r="R59" s="281" t="s">
        <v>157</v>
      </c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3"/>
      <c r="AD59" s="284"/>
      <c r="AE59" s="285"/>
      <c r="AF59" s="285"/>
      <c r="AG59" s="251"/>
      <c r="AH59" s="281" t="s">
        <v>157</v>
      </c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3"/>
      <c r="AT59" s="284"/>
      <c r="AU59" s="285"/>
      <c r="AV59" s="285"/>
      <c r="AW59" s="251"/>
      <c r="AX59" s="281" t="s">
        <v>157</v>
      </c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3"/>
      <c r="BJ59" s="286"/>
      <c r="BK59" s="285"/>
      <c r="BL59" s="285"/>
      <c r="BM59" s="0"/>
      <c r="BN59" s="281" t="s">
        <v>157</v>
      </c>
      <c r="BO59" s="282"/>
      <c r="BP59" s="282"/>
      <c r="BQ59" s="282"/>
      <c r="BR59" s="282"/>
      <c r="BS59" s="282"/>
      <c r="BT59" s="282"/>
      <c r="BU59" s="282"/>
      <c r="BV59" s="282"/>
      <c r="BW59" s="282"/>
      <c r="BX59" s="282"/>
      <c r="BY59" s="283"/>
      <c r="BZ59" s="284"/>
      <c r="CA59" s="285"/>
      <c r="CB59" s="285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5" hidden="false" customHeight="false" outlineLevel="0" collapsed="false">
      <c r="A60" s="0"/>
      <c r="B60" s="0"/>
      <c r="C60" s="0"/>
      <c r="D60" s="0"/>
      <c r="E60" s="0"/>
      <c r="F60" s="0"/>
      <c r="G60" s="0"/>
      <c r="H60" s="311"/>
      <c r="I60" s="312"/>
      <c r="J60" s="312"/>
      <c r="K60" s="311"/>
      <c r="L60" s="313"/>
      <c r="M60" s="314"/>
      <c r="N60" s="315"/>
      <c r="O60" s="316"/>
      <c r="P60" s="316"/>
      <c r="Q60" s="0"/>
      <c r="R60" s="0"/>
      <c r="S60" s="0"/>
      <c r="T60" s="0"/>
      <c r="U60" s="0"/>
      <c r="V60" s="0"/>
      <c r="W60" s="0"/>
      <c r="X60" s="311"/>
      <c r="Y60" s="312"/>
      <c r="Z60" s="312"/>
      <c r="AA60" s="311"/>
      <c r="AB60" s="313"/>
      <c r="AC60" s="317"/>
      <c r="AD60" s="315"/>
      <c r="AE60" s="316"/>
      <c r="AF60" s="316"/>
      <c r="AG60" s="251"/>
      <c r="AH60" s="0"/>
      <c r="AI60" s="0"/>
      <c r="AJ60" s="0"/>
      <c r="AK60" s="0"/>
      <c r="AL60" s="0"/>
      <c r="AM60" s="0"/>
      <c r="AN60" s="311"/>
      <c r="AO60" s="312"/>
      <c r="AP60" s="312"/>
      <c r="AQ60" s="311"/>
      <c r="AR60" s="313"/>
      <c r="AS60" s="317"/>
      <c r="AT60" s="315"/>
      <c r="AU60" s="316"/>
      <c r="AV60" s="316"/>
      <c r="AW60" s="251"/>
      <c r="AX60" s="0"/>
      <c r="AY60" s="0"/>
      <c r="AZ60" s="0"/>
      <c r="BA60" s="0"/>
      <c r="BB60" s="0"/>
      <c r="BC60" s="0"/>
      <c r="BD60" s="311"/>
      <c r="BE60" s="312"/>
      <c r="BF60" s="312"/>
      <c r="BG60" s="311"/>
      <c r="BH60" s="313"/>
      <c r="BI60" s="317"/>
      <c r="BJ60" s="316"/>
      <c r="BK60" s="316"/>
      <c r="BL60" s="316"/>
      <c r="BM60" s="0"/>
      <c r="BN60" s="0"/>
      <c r="BO60" s="0"/>
      <c r="BP60" s="0"/>
      <c r="BQ60" s="0"/>
      <c r="BR60" s="0"/>
      <c r="BS60" s="0"/>
      <c r="BT60" s="311"/>
      <c r="BU60" s="312"/>
      <c r="BV60" s="312"/>
      <c r="BW60" s="311"/>
      <c r="BX60" s="313"/>
      <c r="BY60" s="317"/>
      <c r="BZ60" s="315"/>
      <c r="CA60" s="316"/>
      <c r="CB60" s="316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6.2" hidden="false" customHeight="false" outlineLevel="0" collapsed="false">
      <c r="A61" s="0"/>
      <c r="B61" s="0"/>
      <c r="C61" s="0"/>
      <c r="D61" s="0"/>
      <c r="E61" s="0"/>
      <c r="F61" s="0"/>
      <c r="G61" s="0"/>
      <c r="H61" s="0"/>
      <c r="I61" s="0"/>
      <c r="J61" s="0"/>
      <c r="K61" s="0"/>
      <c r="L61" s="0"/>
      <c r="M61" s="318"/>
      <c r="N61" s="319"/>
      <c r="O61" s="320"/>
      <c r="P61" s="32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319"/>
      <c r="AE61" s="320"/>
      <c r="AF61" s="32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319"/>
      <c r="AU61" s="320"/>
      <c r="AV61" s="32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320"/>
      <c r="BK61" s="320"/>
      <c r="BL61" s="32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319"/>
      <c r="CA61" s="320"/>
      <c r="CB61" s="32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s="321" customFormat="true" ht="15.6" hidden="false" customHeight="false" outlineLevel="0" collapsed="false">
      <c r="E62" s="322"/>
      <c r="H62" s="323"/>
      <c r="I62" s="322"/>
      <c r="J62" s="322"/>
      <c r="K62" s="323"/>
      <c r="M62" s="324" t="s">
        <v>187</v>
      </c>
      <c r="N62" s="325" t="n">
        <f aca="false">AVERAGE(N8,N22,N36,N50)</f>
        <v>72.25</v>
      </c>
      <c r="O62" s="326" t="n">
        <f aca="false">SUM(O8,O22,O36,O50)</f>
        <v>0</v>
      </c>
      <c r="P62" s="326" t="e">
        <f aca="false">SUM(P8,P22,P36,P50)</f>
        <v>#VALUE!</v>
      </c>
      <c r="U62" s="322"/>
      <c r="X62" s="323"/>
      <c r="Y62" s="322"/>
      <c r="Z62" s="322"/>
      <c r="AA62" s="323"/>
      <c r="AB62" s="327"/>
      <c r="AC62" s="328" t="s">
        <v>188</v>
      </c>
      <c r="AD62" s="325" t="n">
        <f aca="false">AVERAGE(AD8,AD22,AD36,AD50)</f>
        <v>72.25</v>
      </c>
      <c r="AE62" s="326" t="n">
        <f aca="false">SUM(AE8,AE22,AE36,AE50)</f>
        <v>0</v>
      </c>
      <c r="AF62" s="326" t="e">
        <f aca="false">SUM(AF8,AF22,AF36,AF50)</f>
        <v>#VALUE!</v>
      </c>
      <c r="AG62" s="329"/>
      <c r="AK62" s="322"/>
      <c r="AN62" s="323"/>
      <c r="AO62" s="322"/>
      <c r="AP62" s="322"/>
      <c r="AQ62" s="323"/>
      <c r="AS62" s="324" t="s">
        <v>189</v>
      </c>
      <c r="AT62" s="325" t="n">
        <f aca="false">AVERAGE(AT8,AT22,AT36,AT50)</f>
        <v>78</v>
      </c>
      <c r="AU62" s="326" t="n">
        <f aca="false">SUM(AU8,AU22,AU36,AU50)</f>
        <v>16</v>
      </c>
      <c r="AV62" s="326" t="n">
        <f aca="false">SUM(AV8,AV22,AV36,AV50)</f>
        <v>84</v>
      </c>
      <c r="AW62" s="329"/>
      <c r="BA62" s="322"/>
      <c r="BD62" s="323"/>
      <c r="BE62" s="322"/>
      <c r="BF62" s="322"/>
      <c r="BG62" s="323"/>
      <c r="BI62" s="324" t="s">
        <v>187</v>
      </c>
      <c r="BJ62" s="325" t="n">
        <f aca="false">AVERAGE(BJ8:BJ9,BJ22:BJ23,BJ36:BJ37,BJ50:BJ51)</f>
        <v>76.7125</v>
      </c>
      <c r="BK62" s="326" t="n">
        <f aca="false">SUM(BK8:BK9,BK22:BK23,BK36:BK37,BK50:BK51)</f>
        <v>16</v>
      </c>
      <c r="BL62" s="326" t="n">
        <f aca="false">SUM(BL8,BL22,BL36,BL50)</f>
        <v>21</v>
      </c>
      <c r="BQ62" s="322"/>
      <c r="BT62" s="323"/>
      <c r="BU62" s="322"/>
      <c r="BV62" s="322"/>
      <c r="BW62" s="323"/>
      <c r="BY62" s="324" t="s">
        <v>188</v>
      </c>
      <c r="BZ62" s="325" t="n">
        <f aca="false">AVERAGE(BZ8,BZ22,BZ36,BZ50)</f>
        <v>78</v>
      </c>
      <c r="CA62" s="326" t="n">
        <f aca="false">SUM(CA8,CA22,CA36,CA50)</f>
        <v>16</v>
      </c>
      <c r="CB62" s="326" t="n">
        <f aca="false">SUM(CB8,CB22,CB36,CB50)</f>
        <v>84</v>
      </c>
    </row>
    <row r="63" s="321" customFormat="true" ht="15.6" hidden="false" customHeight="false" outlineLevel="0" collapsed="false">
      <c r="E63" s="322"/>
      <c r="H63" s="323"/>
      <c r="I63" s="322"/>
      <c r="J63" s="322"/>
      <c r="K63" s="323"/>
      <c r="M63" s="324" t="s">
        <v>189</v>
      </c>
      <c r="N63" s="325" t="e">
        <f aca="false">AVERAGE(N10,N24,N38,N52)</f>
        <v>#VALUE!</v>
      </c>
      <c r="O63" s="326" t="n">
        <f aca="false">SUM(O10,O24,O38,O52)</f>
        <v>0</v>
      </c>
      <c r="P63" s="326" t="e">
        <f aca="false">SUM(P10,P24,P38,P52)</f>
        <v>#VALUE!</v>
      </c>
      <c r="U63" s="322"/>
      <c r="X63" s="323"/>
      <c r="Y63" s="322"/>
      <c r="Z63" s="322"/>
      <c r="AA63" s="323"/>
      <c r="AB63" s="327"/>
      <c r="AC63" s="328" t="s">
        <v>21</v>
      </c>
      <c r="AD63" s="325" t="n">
        <f aca="false">AVERAGE(AD9:AD10,AD23:AD24,AD37:AD38,AD51:AD52)</f>
        <v>72.2</v>
      </c>
      <c r="AE63" s="326" t="n">
        <f aca="false">SUM(AE9:AE10,AE23:AE24,AE37:AE38,AE51:AE52)</f>
        <v>12</v>
      </c>
      <c r="AF63" s="326" t="n">
        <f aca="false">SUM(AF9:AF10,AF23:AF24,AF37:AF38,AF51:AF52)</f>
        <v>87</v>
      </c>
      <c r="AG63" s="329"/>
      <c r="AK63" s="322"/>
      <c r="AN63" s="323"/>
      <c r="AO63" s="322"/>
      <c r="AP63" s="322"/>
      <c r="AQ63" s="323"/>
      <c r="AS63" s="324" t="s">
        <v>187</v>
      </c>
      <c r="AT63" s="325" t="n">
        <f aca="false">AVERAGE(AT10,AT24,AT38,AT52)</f>
        <v>76</v>
      </c>
      <c r="AU63" s="326" t="n">
        <f aca="false">SUM(AU10,AU24,AU38,AU52)</f>
        <v>12</v>
      </c>
      <c r="AV63" s="326" t="n">
        <f aca="false">SUM(AV10,AV24,AV38,AV52)</f>
        <v>60</v>
      </c>
      <c r="AW63" s="329"/>
      <c r="BA63" s="322"/>
      <c r="BD63" s="323"/>
      <c r="BE63" s="322"/>
      <c r="BF63" s="322"/>
      <c r="BG63" s="323"/>
      <c r="BI63" s="324" t="s">
        <v>190</v>
      </c>
      <c r="BJ63" s="325"/>
      <c r="BK63" s="326" t="n">
        <f aca="false">SUM(BK10:BK11,BK24:BK25,BK38:BK39,BK52:BK53)</f>
        <v>16</v>
      </c>
      <c r="BL63" s="326" t="e">
        <f aca="false">SUM(BL10:BL11,BL24:BL25,BL38:BL39,BL52:BL53)</f>
        <v>#VALUE!</v>
      </c>
      <c r="BQ63" s="322"/>
      <c r="BT63" s="323"/>
      <c r="BU63" s="322"/>
      <c r="BV63" s="322"/>
      <c r="BW63" s="323"/>
      <c r="BY63" s="324" t="s">
        <v>21</v>
      </c>
      <c r="BZ63" s="325" t="n">
        <f aca="false">AVERAGE(BZ10,BZ24,BZ38,BZ52)</f>
        <v>72.25</v>
      </c>
      <c r="CA63" s="326" t="n">
        <f aca="false">SUM(CA10,CA24,CA38,CA52)</f>
        <v>12</v>
      </c>
      <c r="CB63" s="326" t="n">
        <f aca="false">SUM(CB10,CB24,CB38,CB52)</f>
        <v>84</v>
      </c>
    </row>
    <row r="64" customFormat="false" ht="15.6" hidden="false" customHeight="false" outlineLevel="0" collapsed="false">
      <c r="A64" s="321"/>
      <c r="B64" s="321"/>
      <c r="C64" s="321"/>
      <c r="D64" s="321"/>
      <c r="E64" s="322"/>
      <c r="F64" s="321"/>
      <c r="G64" s="321"/>
      <c r="H64" s="323"/>
      <c r="I64" s="322"/>
      <c r="J64" s="322"/>
      <c r="K64" s="323"/>
      <c r="L64" s="321"/>
      <c r="M64" s="324" t="s">
        <v>190</v>
      </c>
      <c r="N64" s="325"/>
      <c r="O64" s="326" t="n">
        <f aca="false">SUM(O11+O25+O39+O53)</f>
        <v>8</v>
      </c>
      <c r="P64" s="326" t="e">
        <f aca="false">SUM(P11+P25+P39+P53)</f>
        <v>#VALUE!</v>
      </c>
      <c r="Q64" s="321"/>
      <c r="R64" s="321"/>
      <c r="S64" s="321"/>
      <c r="T64" s="321"/>
      <c r="U64" s="322"/>
      <c r="V64" s="321"/>
      <c r="W64" s="321"/>
      <c r="X64" s="323"/>
      <c r="Y64" s="322"/>
      <c r="Z64" s="322"/>
      <c r="AA64" s="323"/>
      <c r="AB64" s="327"/>
      <c r="AC64" s="328" t="s">
        <v>191</v>
      </c>
      <c r="AD64" s="325"/>
      <c r="AE64" s="326" t="n">
        <f aca="false">SUM(AE11+AE25+AE39+AE53)</f>
        <v>16</v>
      </c>
      <c r="AF64" s="326" t="e">
        <f aca="false">SUM(AF11+AF25+AF39+AF53)</f>
        <v>#VALUE!</v>
      </c>
      <c r="AG64" s="329"/>
      <c r="AH64" s="321"/>
      <c r="AI64" s="321"/>
      <c r="AJ64" s="321"/>
      <c r="AK64" s="322"/>
      <c r="AL64" s="321"/>
      <c r="AM64" s="321"/>
      <c r="AN64" s="323"/>
      <c r="AO64" s="322"/>
      <c r="AP64" s="322"/>
      <c r="AQ64" s="323"/>
      <c r="AR64" s="321"/>
      <c r="AS64" s="324" t="s">
        <v>188</v>
      </c>
      <c r="AT64" s="325" t="n">
        <f aca="false">AVERAGE(AT11,AT25,AT39,AT53)</f>
        <v>72.25</v>
      </c>
      <c r="AU64" s="326" t="n">
        <f aca="false">SUM(AU11+AU25+AU39+AU53)</f>
        <v>12</v>
      </c>
      <c r="AV64" s="326" t="n">
        <f aca="false">SUM(AV11+AV25+AV39+AV53)</f>
        <v>84</v>
      </c>
      <c r="AW64" s="329"/>
      <c r="AX64" s="321"/>
      <c r="AY64" s="321"/>
      <c r="AZ64" s="321"/>
      <c r="BA64" s="322"/>
      <c r="BB64" s="321"/>
      <c r="BC64" s="321"/>
      <c r="BD64" s="323"/>
      <c r="BE64" s="322"/>
      <c r="BF64" s="322"/>
      <c r="BG64" s="323"/>
      <c r="BH64" s="321"/>
      <c r="BI64" s="324" t="s">
        <v>192</v>
      </c>
      <c r="BJ64" s="328"/>
      <c r="BK64" s="326" t="n">
        <f aca="false">SUM(BK12+BK26+BK40+BK54)</f>
        <v>14</v>
      </c>
      <c r="BL64" s="326" t="e">
        <f aca="false">SUM(BL12+BL26+BL40+BL54)</f>
        <v>#VALUE!</v>
      </c>
      <c r="BM64" s="0"/>
      <c r="BN64" s="0"/>
      <c r="BO64" s="0"/>
      <c r="BP64" s="0"/>
      <c r="BQ64" s="322"/>
      <c r="BR64" s="0"/>
      <c r="BS64" s="0"/>
      <c r="BT64" s="323"/>
      <c r="BU64" s="322"/>
      <c r="BV64" s="322"/>
      <c r="BW64" s="323"/>
      <c r="BX64" s="0"/>
      <c r="BY64" s="324" t="s">
        <v>191</v>
      </c>
      <c r="BZ64" s="325"/>
      <c r="CA64" s="326" t="n">
        <f aca="false">SUM(CA11+CA25+CA39+CA53)</f>
        <v>12</v>
      </c>
      <c r="CB64" s="326" t="e">
        <f aca="false">SUM(CB11+CB25+CB39+CB53)</f>
        <v>#VALUE!</v>
      </c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15.6" hidden="false" customHeight="false" outlineLevel="0" collapsed="false">
      <c r="A65" s="321"/>
      <c r="B65" s="321"/>
      <c r="C65" s="321"/>
      <c r="D65" s="321"/>
      <c r="E65" s="322"/>
      <c r="F65" s="321"/>
      <c r="G65" s="321"/>
      <c r="H65" s="323"/>
      <c r="I65" s="322"/>
      <c r="J65" s="322"/>
      <c r="K65" s="323"/>
      <c r="L65" s="321"/>
      <c r="M65" s="324" t="s">
        <v>192</v>
      </c>
      <c r="N65" s="325"/>
      <c r="O65" s="326" t="n">
        <f aca="false">SUM(O12+O26+O40+O54)</f>
        <v>14</v>
      </c>
      <c r="P65" s="326" t="e">
        <f aca="false">SUM(P12+P26+P40+P54)</f>
        <v>#VALUE!</v>
      </c>
      <c r="Q65" s="0"/>
      <c r="R65" s="0"/>
      <c r="S65" s="0"/>
      <c r="T65" s="0"/>
      <c r="U65" s="322"/>
      <c r="V65" s="0"/>
      <c r="W65" s="0"/>
      <c r="X65" s="323"/>
      <c r="Y65" s="322"/>
      <c r="Z65" s="322"/>
      <c r="AA65" s="323"/>
      <c r="AB65" s="327"/>
      <c r="AC65" s="328" t="s">
        <v>193</v>
      </c>
      <c r="AD65" s="325"/>
      <c r="AE65" s="326" t="n">
        <f aca="false">SUM(AE12+AE26+AE40+AE54)</f>
        <v>12</v>
      </c>
      <c r="AF65" s="326" t="n">
        <f aca="false">SUM(AF12+AF26+AF40+AF54)</f>
        <v>51</v>
      </c>
      <c r="AG65" s="329"/>
      <c r="AH65" s="0"/>
      <c r="AI65" s="0"/>
      <c r="AJ65" s="0"/>
      <c r="AK65" s="322"/>
      <c r="AL65" s="0"/>
      <c r="AM65" s="0"/>
      <c r="AN65" s="323"/>
      <c r="AO65" s="322"/>
      <c r="AP65" s="322"/>
      <c r="AQ65" s="323"/>
      <c r="AR65" s="0"/>
      <c r="AS65" s="324" t="s">
        <v>190</v>
      </c>
      <c r="AT65" s="325"/>
      <c r="AU65" s="326" t="n">
        <f aca="false">SUM(AU12+AU26+AU40+AU54)</f>
        <v>8</v>
      </c>
      <c r="AV65" s="326" t="e">
        <f aca="false">SUM(AV12+AV26+AV40+AV54)</f>
        <v>#VALUE!</v>
      </c>
      <c r="AW65" s="329"/>
      <c r="AX65" s="0"/>
      <c r="AY65" s="0"/>
      <c r="AZ65" s="0"/>
      <c r="BA65" s="322"/>
      <c r="BB65" s="0"/>
      <c r="BC65" s="0"/>
      <c r="BD65" s="323"/>
      <c r="BE65" s="322"/>
      <c r="BF65" s="322"/>
      <c r="BG65" s="323"/>
      <c r="BH65" s="0"/>
      <c r="BI65" s="324" t="s">
        <v>194</v>
      </c>
      <c r="BJ65" s="328"/>
      <c r="BK65" s="326" t="n">
        <f aca="false">SUM(BK13+BK27+BK41+BK55)</f>
        <v>14</v>
      </c>
      <c r="BL65" s="326" t="e">
        <f aca="false">SUM(BL13+BL27+BL41+BL55)</f>
        <v>#VALUE!</v>
      </c>
      <c r="BM65" s="0"/>
      <c r="BN65" s="0"/>
      <c r="BO65" s="0"/>
      <c r="BP65" s="0"/>
      <c r="BQ65" s="322"/>
      <c r="BR65" s="0"/>
      <c r="BS65" s="0"/>
      <c r="BT65" s="323"/>
      <c r="BU65" s="322"/>
      <c r="BV65" s="322"/>
      <c r="BW65" s="323"/>
      <c r="BX65" s="0"/>
      <c r="BY65" s="324" t="s">
        <v>193</v>
      </c>
      <c r="BZ65" s="325"/>
      <c r="CA65" s="326" t="e">
        <f aca="false">SUM(CA12+CA26+CA40+CA54)</f>
        <v>#VALUE!</v>
      </c>
      <c r="CB65" s="326" t="e">
        <f aca="false">SUM(CB12+CB26+CB40+CB54)</f>
        <v>#VALUE!</v>
      </c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15.6" hidden="false" customHeight="false" outlineLevel="0" collapsed="false">
      <c r="A66" s="0"/>
      <c r="B66" s="0"/>
      <c r="C66" s="0"/>
      <c r="D66" s="0"/>
      <c r="E66" s="0"/>
      <c r="F66" s="0"/>
      <c r="G66" s="0"/>
      <c r="H66" s="0"/>
      <c r="I66" s="0"/>
      <c r="J66" s="0"/>
      <c r="K66" s="0"/>
      <c r="L66" s="0"/>
      <c r="M66" s="330" t="s">
        <v>194</v>
      </c>
      <c r="N66" s="331"/>
      <c r="O66" s="332" t="n">
        <f aca="false">SUM(O13+O27+O41+O55)</f>
        <v>14</v>
      </c>
      <c r="P66" s="332" t="e">
        <f aca="false">SUM(P13+P27+P41+P55)</f>
        <v>#VALUE!</v>
      </c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333" t="s">
        <v>195</v>
      </c>
      <c r="AD66" s="331"/>
      <c r="AE66" s="332" t="n">
        <f aca="false">SUM(AE13+AE27+AE41+AE55)</f>
        <v>14</v>
      </c>
      <c r="AF66" s="332" t="e">
        <f aca="false">SUM(AF13+AF27+AF41+AF55)</f>
        <v>#VALUE!</v>
      </c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334"/>
      <c r="AT66" s="331"/>
      <c r="AU66" s="332"/>
      <c r="AV66" s="332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1"/>
      <c r="BK66" s="1"/>
      <c r="BL66" s="1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330" t="s">
        <v>195</v>
      </c>
      <c r="BZ66" s="331"/>
      <c r="CA66" s="332" t="n">
        <f aca="false">SUM(CA13+CA27+CA41+CA55)</f>
        <v>14</v>
      </c>
      <c r="CB66" s="332" t="e">
        <f aca="false">SUM(CB13+CB27+CB41+CB55)</f>
        <v>#VALUE!</v>
      </c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15.6" hidden="false" customHeight="false" outlineLevel="0" collapsed="false">
      <c r="A67" s="0"/>
      <c r="B67" s="0"/>
      <c r="C67" s="0"/>
      <c r="D67" s="0"/>
      <c r="E67" s="0"/>
      <c r="F67" s="0"/>
      <c r="G67" s="0"/>
      <c r="H67" s="0"/>
      <c r="I67" s="0"/>
      <c r="J67" s="0"/>
      <c r="K67" s="0"/>
      <c r="L67" s="0"/>
      <c r="M67" s="0"/>
      <c r="N67" s="145"/>
      <c r="O67" s="1"/>
      <c r="P67" s="1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333" t="s">
        <v>196</v>
      </c>
      <c r="AD67" s="331"/>
      <c r="AE67" s="332" t="n">
        <f aca="false">SUM(AE14+AE28+AE42+AE56)</f>
        <v>14</v>
      </c>
      <c r="AF67" s="332" t="e">
        <f aca="false">SUM(AF14+AF28+AF42+AF56)</f>
        <v>#VALUE!</v>
      </c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145"/>
      <c r="AU67" s="1"/>
      <c r="AV67" s="1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1"/>
      <c r="BK67" s="1"/>
      <c r="BL67" s="1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330" t="s">
        <v>196</v>
      </c>
      <c r="BZ67" s="335"/>
      <c r="CA67" s="332" t="n">
        <f aca="false">SUM(CA14+CA28+CA42+CA56)</f>
        <v>14</v>
      </c>
      <c r="CB67" s="332" t="e">
        <f aca="false">SUM(CB14+CB28+CB42+CB56)</f>
        <v>#VALUE!</v>
      </c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s="336" customFormat="true" ht="16.2" hidden="false" customHeight="false" outlineLevel="0" collapsed="false">
      <c r="E68" s="337"/>
      <c r="H68" s="338"/>
      <c r="I68" s="337"/>
      <c r="J68" s="337"/>
      <c r="K68" s="338"/>
      <c r="M68" s="339"/>
      <c r="N68" s="337"/>
      <c r="U68" s="337"/>
      <c r="X68" s="338"/>
      <c r="Y68" s="337"/>
      <c r="Z68" s="337"/>
      <c r="AA68" s="338"/>
      <c r="AB68" s="340"/>
      <c r="AC68" s="341"/>
      <c r="AD68" s="342"/>
      <c r="AE68" s="343"/>
      <c r="AF68" s="343"/>
      <c r="AG68" s="339"/>
      <c r="AK68" s="337"/>
      <c r="AN68" s="338"/>
      <c r="AO68" s="337"/>
      <c r="AP68" s="337"/>
      <c r="AQ68" s="338"/>
      <c r="AS68" s="339"/>
      <c r="AT68" s="337"/>
      <c r="AW68" s="339"/>
      <c r="BA68" s="337"/>
      <c r="BD68" s="338"/>
      <c r="BE68" s="337"/>
      <c r="BF68" s="337"/>
      <c r="BG68" s="338"/>
      <c r="BI68" s="339"/>
      <c r="BQ68" s="337"/>
      <c r="BT68" s="338"/>
      <c r="BU68" s="337"/>
      <c r="BV68" s="337"/>
      <c r="BW68" s="338"/>
      <c r="BY68" s="344"/>
      <c r="BZ68" s="345"/>
      <c r="CA68" s="343"/>
      <c r="CB68" s="343"/>
    </row>
    <row r="69" customFormat="false" ht="15.6" hidden="false" customHeight="false" outlineLevel="0" collapsed="false">
      <c r="A69" s="0"/>
      <c r="B69" s="0"/>
      <c r="C69" s="0"/>
      <c r="D69" s="0"/>
      <c r="E69" s="0"/>
      <c r="F69" s="0"/>
      <c r="G69" s="0"/>
      <c r="H69" s="0"/>
      <c r="I69" s="0"/>
      <c r="J69" s="0"/>
      <c r="K69" s="0"/>
      <c r="L69" s="0"/>
      <c r="M69" s="0"/>
      <c r="N69" s="145"/>
      <c r="O69" s="1"/>
      <c r="P69" s="1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346"/>
      <c r="AD69" s="347"/>
      <c r="AE69" s="348"/>
      <c r="AF69" s="348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145"/>
      <c r="AU69" s="1"/>
      <c r="AV69" s="1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1"/>
      <c r="BK69" s="1"/>
      <c r="BL69" s="1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349"/>
      <c r="BZ69" s="350"/>
      <c r="CA69" s="348"/>
      <c r="CB69" s="348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18" hidden="false" customHeight="false" outlineLevel="0" collapsed="false">
      <c r="A70" s="0"/>
      <c r="B70" s="172"/>
      <c r="C70" s="173"/>
      <c r="D70" s="174"/>
      <c r="E70" s="175" t="s">
        <v>197</v>
      </c>
      <c r="F70" s="176"/>
      <c r="G70" s="177"/>
      <c r="H70" s="178"/>
      <c r="I70" s="179"/>
      <c r="J70" s="180"/>
      <c r="K70" s="181"/>
      <c r="L70" s="182"/>
      <c r="M70" s="183"/>
      <c r="N70" s="293"/>
      <c r="O70" s="294"/>
      <c r="P70" s="294"/>
      <c r="Q70" s="0"/>
      <c r="R70" s="172"/>
      <c r="S70" s="173"/>
      <c r="T70" s="174"/>
      <c r="U70" s="175" t="s">
        <v>197</v>
      </c>
      <c r="V70" s="308"/>
      <c r="W70" s="177"/>
      <c r="X70" s="178"/>
      <c r="Y70" s="179"/>
      <c r="Z70" s="180"/>
      <c r="AA70" s="181"/>
      <c r="AB70" s="182"/>
      <c r="AC70" s="183"/>
      <c r="AD70" s="293"/>
      <c r="AE70" s="294"/>
      <c r="AF70" s="294"/>
      <c r="AG70" s="251"/>
      <c r="AH70" s="172"/>
      <c r="AI70" s="173"/>
      <c r="AJ70" s="174"/>
      <c r="AK70" s="175" t="s">
        <v>197</v>
      </c>
      <c r="AL70" s="176"/>
      <c r="AM70" s="177"/>
      <c r="AN70" s="178"/>
      <c r="AO70" s="179"/>
      <c r="AP70" s="180"/>
      <c r="AQ70" s="181"/>
      <c r="AR70" s="182"/>
      <c r="AS70" s="183"/>
      <c r="AT70" s="293"/>
      <c r="AU70" s="294"/>
      <c r="AV70" s="294"/>
      <c r="AW70" s="251"/>
      <c r="AX70" s="172"/>
      <c r="AY70" s="173"/>
      <c r="AZ70" s="174"/>
      <c r="BA70" s="175" t="s">
        <v>197</v>
      </c>
      <c r="BB70" s="176"/>
      <c r="BC70" s="177"/>
      <c r="BD70" s="178"/>
      <c r="BE70" s="179"/>
      <c r="BF70" s="180"/>
      <c r="BG70" s="181"/>
      <c r="BH70" s="182"/>
      <c r="BI70" s="183"/>
      <c r="BJ70" s="294"/>
      <c r="BK70" s="294"/>
      <c r="BL70" s="294"/>
      <c r="BM70" s="0"/>
      <c r="BN70" s="172"/>
      <c r="BO70" s="173"/>
      <c r="BP70" s="174"/>
      <c r="BQ70" s="175" t="s">
        <v>197</v>
      </c>
      <c r="BR70" s="176"/>
      <c r="BS70" s="177"/>
      <c r="BT70" s="178"/>
      <c r="BU70" s="179"/>
      <c r="BV70" s="180"/>
      <c r="BW70" s="181"/>
      <c r="BX70" s="182"/>
      <c r="BY70" s="183"/>
      <c r="BZ70" s="293"/>
      <c r="CA70" s="294"/>
      <c r="CB70" s="294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14.4" hidden="false" customHeight="false" outlineLevel="0" collapsed="false">
      <c r="A71" s="0"/>
      <c r="B71" s="187" t="s">
        <v>132</v>
      </c>
      <c r="C71" s="188"/>
      <c r="D71" s="189"/>
      <c r="E71" s="190"/>
      <c r="F71" s="176"/>
      <c r="G71" s="177"/>
      <c r="H71" s="178"/>
      <c r="I71" s="179"/>
      <c r="J71" s="180"/>
      <c r="K71" s="181"/>
      <c r="L71" s="182"/>
      <c r="M71" s="183"/>
      <c r="N71" s="293"/>
      <c r="O71" s="294"/>
      <c r="P71" s="294"/>
      <c r="Q71" s="0"/>
      <c r="R71" s="187" t="s">
        <v>132</v>
      </c>
      <c r="S71" s="188"/>
      <c r="T71" s="189"/>
      <c r="U71" s="190"/>
      <c r="V71" s="176"/>
      <c r="W71" s="177"/>
      <c r="X71" s="178"/>
      <c r="Y71" s="179"/>
      <c r="Z71" s="180"/>
      <c r="AA71" s="181"/>
      <c r="AB71" s="182"/>
      <c r="AC71" s="183"/>
      <c r="AD71" s="293"/>
      <c r="AE71" s="294"/>
      <c r="AF71" s="294"/>
      <c r="AG71" s="0"/>
      <c r="AH71" s="187" t="s">
        <v>132</v>
      </c>
      <c r="AI71" s="188"/>
      <c r="AJ71" s="189"/>
      <c r="AK71" s="190"/>
      <c r="AL71" s="176"/>
      <c r="AM71" s="177"/>
      <c r="AN71" s="178"/>
      <c r="AO71" s="179"/>
      <c r="AP71" s="180"/>
      <c r="AQ71" s="181"/>
      <c r="AR71" s="182"/>
      <c r="AS71" s="183"/>
      <c r="AT71" s="293"/>
      <c r="AU71" s="294"/>
      <c r="AV71" s="294"/>
      <c r="AW71" s="251"/>
      <c r="AX71" s="187" t="s">
        <v>132</v>
      </c>
      <c r="AY71" s="188"/>
      <c r="AZ71" s="189"/>
      <c r="BA71" s="190"/>
      <c r="BB71" s="176"/>
      <c r="BC71" s="177"/>
      <c r="BD71" s="178"/>
      <c r="BE71" s="179"/>
      <c r="BF71" s="180"/>
      <c r="BG71" s="181"/>
      <c r="BH71" s="182"/>
      <c r="BI71" s="183"/>
      <c r="BJ71" s="294"/>
      <c r="BK71" s="294"/>
      <c r="BL71" s="294"/>
      <c r="BM71" s="0"/>
      <c r="BN71" s="187" t="s">
        <v>132</v>
      </c>
      <c r="BO71" s="188"/>
      <c r="BP71" s="189"/>
      <c r="BQ71" s="190"/>
      <c r="BR71" s="176"/>
      <c r="BS71" s="177"/>
      <c r="BT71" s="178"/>
      <c r="BU71" s="179"/>
      <c r="BV71" s="180"/>
      <c r="BW71" s="181"/>
      <c r="BX71" s="182"/>
      <c r="BY71" s="183"/>
      <c r="BZ71" s="293"/>
      <c r="CA71" s="294"/>
      <c r="CB71" s="294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s="191" customFormat="true" ht="18" hidden="false" customHeight="false" outlineLevel="0" collapsed="false">
      <c r="B72" s="192" t="s">
        <v>78</v>
      </c>
      <c r="C72" s="193"/>
      <c r="D72" s="194" t="s">
        <v>133</v>
      </c>
      <c r="E72" s="195"/>
      <c r="F72" s="194" t="s">
        <v>2</v>
      </c>
      <c r="G72" s="196"/>
      <c r="H72" s="197" t="s">
        <v>134</v>
      </c>
      <c r="I72" s="205" t="s">
        <v>135</v>
      </c>
      <c r="J72" s="207" t="s">
        <v>136</v>
      </c>
      <c r="K72" s="200" t="s">
        <v>137</v>
      </c>
      <c r="L72" s="201" t="s">
        <v>138</v>
      </c>
      <c r="M72" s="202"/>
      <c r="N72" s="306" t="s">
        <v>139</v>
      </c>
      <c r="O72" s="307" t="s">
        <v>133</v>
      </c>
      <c r="P72" s="307" t="s">
        <v>2</v>
      </c>
      <c r="R72" s="192" t="s">
        <v>79</v>
      </c>
      <c r="S72" s="193"/>
      <c r="T72" s="194" t="s">
        <v>133</v>
      </c>
      <c r="U72" s="195"/>
      <c r="V72" s="194" t="s">
        <v>2</v>
      </c>
      <c r="W72" s="196"/>
      <c r="X72" s="197" t="s">
        <v>134</v>
      </c>
      <c r="Y72" s="205" t="s">
        <v>135</v>
      </c>
      <c r="Z72" s="199" t="s">
        <v>136</v>
      </c>
      <c r="AA72" s="200" t="s">
        <v>137</v>
      </c>
      <c r="AB72" s="201" t="s">
        <v>138</v>
      </c>
      <c r="AC72" s="202"/>
      <c r="AD72" s="306" t="s">
        <v>139</v>
      </c>
      <c r="AE72" s="307" t="s">
        <v>133</v>
      </c>
      <c r="AF72" s="307" t="s">
        <v>2</v>
      </c>
      <c r="AG72" s="309"/>
      <c r="AH72" s="192" t="s">
        <v>80</v>
      </c>
      <c r="AI72" s="193"/>
      <c r="AJ72" s="194" t="s">
        <v>133</v>
      </c>
      <c r="AK72" s="195"/>
      <c r="AL72" s="194" t="s">
        <v>2</v>
      </c>
      <c r="AM72" s="196"/>
      <c r="AN72" s="208" t="s">
        <v>134</v>
      </c>
      <c r="AO72" s="205" t="s">
        <v>135</v>
      </c>
      <c r="AP72" s="207" t="s">
        <v>136</v>
      </c>
      <c r="AQ72" s="200" t="s">
        <v>137</v>
      </c>
      <c r="AR72" s="201" t="s">
        <v>138</v>
      </c>
      <c r="AS72" s="202"/>
      <c r="AT72" s="306" t="s">
        <v>139</v>
      </c>
      <c r="AU72" s="307" t="s">
        <v>133</v>
      </c>
      <c r="AV72" s="307" t="s">
        <v>2</v>
      </c>
      <c r="AW72" s="206"/>
      <c r="AX72" s="192" t="s">
        <v>81</v>
      </c>
      <c r="AY72" s="193"/>
      <c r="AZ72" s="194" t="s">
        <v>133</v>
      </c>
      <c r="BA72" s="195"/>
      <c r="BB72" s="194" t="s">
        <v>2</v>
      </c>
      <c r="BC72" s="196"/>
      <c r="BD72" s="208" t="s">
        <v>134</v>
      </c>
      <c r="BE72" s="209" t="s">
        <v>135</v>
      </c>
      <c r="BF72" s="199" t="s">
        <v>136</v>
      </c>
      <c r="BG72" s="200" t="s">
        <v>137</v>
      </c>
      <c r="BH72" s="201" t="s">
        <v>138</v>
      </c>
      <c r="BI72" s="202"/>
      <c r="BJ72" s="307" t="s">
        <v>139</v>
      </c>
      <c r="BK72" s="307" t="s">
        <v>133</v>
      </c>
      <c r="BL72" s="307" t="s">
        <v>2</v>
      </c>
      <c r="BN72" s="192" t="s">
        <v>82</v>
      </c>
      <c r="BO72" s="193"/>
      <c r="BP72" s="194" t="s">
        <v>133</v>
      </c>
      <c r="BQ72" s="195"/>
      <c r="BR72" s="194" t="s">
        <v>2</v>
      </c>
      <c r="BS72" s="196"/>
      <c r="BT72" s="197" t="s">
        <v>134</v>
      </c>
      <c r="BU72" s="198" t="s">
        <v>135</v>
      </c>
      <c r="BV72" s="199" t="s">
        <v>136</v>
      </c>
      <c r="BW72" s="200" t="s">
        <v>137</v>
      </c>
      <c r="BX72" s="201" t="s">
        <v>138</v>
      </c>
      <c r="BY72" s="202"/>
      <c r="BZ72" s="306" t="s">
        <v>139</v>
      </c>
      <c r="CA72" s="307" t="s">
        <v>133</v>
      </c>
      <c r="CB72" s="307" t="s">
        <v>2</v>
      </c>
    </row>
    <row r="73" customFormat="false" ht="15.6" hidden="false" customHeight="false" outlineLevel="0" collapsed="false">
      <c r="A73" s="0"/>
      <c r="B73" s="210" t="str">
        <f aca="false">IF(B49=Überblick!D52,Überblick!D53,IF(B49=Überblick!E52,Überblick!E53,IF(B49=Überblick!F52,Überblick!F53,IF(B49=Überblick!G52,Überblick!G53,IF(B49=Überblick!H52,Überblick!H53,IF(B49=Überblick!I52,Überblick!I53,IF(B49=Überblick!J52,Überblick!J53,#N/A)))))))</f>
        <v>Lowbar Kniebeuge</v>
      </c>
      <c r="C73" s="211"/>
      <c r="D73" s="351" t="s">
        <v>150</v>
      </c>
      <c r="E73" s="213" t="s">
        <v>141</v>
      </c>
      <c r="F73" s="214" t="n">
        <v>7</v>
      </c>
      <c r="G73" s="215"/>
      <c r="H73" s="216" t="n">
        <f aca="false">0.8*K50</f>
        <v>0</v>
      </c>
      <c r="I73" s="217" t="e">
        <f aca="false">(H73/Überblick!E10)*100</f>
        <v>#DIV/0!</v>
      </c>
      <c r="J73" s="218" t="n">
        <v>6</v>
      </c>
      <c r="K73" s="218"/>
      <c r="L73" s="219" t="e">
        <f aca="false">(D73*F73*K73)+(D74*F74*K74)</f>
        <v>#VALUE!</v>
      </c>
      <c r="M73" s="220"/>
      <c r="N73" s="221" t="e">
        <f aca="false">I73</f>
        <v>#DIV/0!</v>
      </c>
      <c r="O73" s="222" t="str">
        <f aca="false">D73</f>
        <v>2 bis 3</v>
      </c>
      <c r="P73" s="352" t="e">
        <f aca="false">D73*F73</f>
        <v>#VALUE!</v>
      </c>
      <c r="Q73" s="0"/>
      <c r="R73" s="223" t="str">
        <f aca="false">IF(R49=Überblick!Q52,Überblick!Q53,IF(R49=Überblick!R52,Überblick!R53,IF(R49=Überblick!S52,Überblick!S53,IF(R49=Überblick!T52,Überblick!T53,IF(R49=Überblick!U52,Überblick!U53,IF(R49=Überblick!V52,Überblick!V53,IF(R49=Überblick!W52,Überblick!W53,#N/A)))))))</f>
        <v>Bankdrücken</v>
      </c>
      <c r="S73" s="211"/>
      <c r="T73" s="224" t="s">
        <v>150</v>
      </c>
      <c r="U73" s="213" t="s">
        <v>141</v>
      </c>
      <c r="V73" s="214" t="n">
        <v>7</v>
      </c>
      <c r="W73" s="215"/>
      <c r="X73" s="216" t="n">
        <f aca="false">0.8*AA50</f>
        <v>0</v>
      </c>
      <c r="Y73" s="217" t="e">
        <f aca="false">(X73/Überblick!E12)*100</f>
        <v>#DIV/0!</v>
      </c>
      <c r="Z73" s="218" t="n">
        <v>6</v>
      </c>
      <c r="AA73" s="218"/>
      <c r="AB73" s="225" t="e">
        <f aca="false">(T73*V73*AA73)</f>
        <v>#VALUE!</v>
      </c>
      <c r="AC73" s="226"/>
      <c r="AD73" s="221" t="e">
        <f aca="false">Y73</f>
        <v>#DIV/0!</v>
      </c>
      <c r="AE73" s="222" t="str">
        <f aca="false">T73</f>
        <v>2 bis 3</v>
      </c>
      <c r="AF73" s="222" t="e">
        <f aca="false">T73*V73</f>
        <v>#VALUE!</v>
      </c>
      <c r="AG73" s="0"/>
      <c r="AH73" s="210" t="str">
        <f aca="false">IF(AH49=Überblick!AC52,Überblick!AC53,IF(AH49=Überblick!AD52,Überblick!AD53,IF(AH49=Überblick!AE52,Überblick!AE53,IF(AH49=Überblick!AF52,Überblick!AF53,IF(AH49=Überblick!AG52,Überblick!AG53,IF(AH49=Überblick!AH52,Überblick!AH53,IF(AH49=Überblick!AI52,Überblick!AI53,#N/A)))))))</f>
        <v>Konventionelles Kreuzheben</v>
      </c>
      <c r="AI73" s="211"/>
      <c r="AJ73" s="224" t="n">
        <v>2</v>
      </c>
      <c r="AK73" s="213" t="s">
        <v>141</v>
      </c>
      <c r="AL73" s="214" t="n">
        <v>6</v>
      </c>
      <c r="AM73" s="215"/>
      <c r="AN73" s="216" t="n">
        <f aca="false">0.8*AQ50</f>
        <v>0</v>
      </c>
      <c r="AO73" s="217" t="e">
        <f aca="false">(AN73/Überblick!E14)*100</f>
        <v>#DIV/0!</v>
      </c>
      <c r="AP73" s="218" t="n">
        <v>6</v>
      </c>
      <c r="AQ73" s="218"/>
      <c r="AR73" s="219" t="n">
        <f aca="false">(AJ73*AL73*AQ73)</f>
        <v>0</v>
      </c>
      <c r="AS73" s="220"/>
      <c r="AT73" s="221" t="e">
        <f aca="false">((LEFT(AO73,2)+RIGHT(AO73,2))/2)</f>
        <v>#DIV/0!</v>
      </c>
      <c r="AU73" s="222" t="n">
        <f aca="false">AJ73</f>
        <v>2</v>
      </c>
      <c r="AV73" s="222" t="n">
        <f aca="false">AJ73*AL73</f>
        <v>12</v>
      </c>
      <c r="AW73" s="0"/>
      <c r="AX73" s="210" t="str">
        <f aca="false">IF(AX49=Überblick!BA52,Überblick!BA53,IF(AX49=Überblick!BB52,Überblick!BB53,IF(AX49=Überblick!BC52,Überblick!BC53,IF(AX49=Überblick!BD52,Überblick!BD53,IF(AX49=Überblick!BE52,Überblick!BE53,IF(AX49=Überblick!BF52,Überblick!BF53,IF(AX49=Überblick!BG52,Überblick!BG53,#N/A)))))))</f>
        <v>Lowbar Kniebeuge</v>
      </c>
      <c r="AY73" s="211"/>
      <c r="AZ73" s="224" t="n">
        <v>2</v>
      </c>
      <c r="BA73" s="213" t="s">
        <v>141</v>
      </c>
      <c r="BB73" s="214" t="n">
        <v>6</v>
      </c>
      <c r="BC73" s="215"/>
      <c r="BD73" s="216" t="n">
        <f aca="false">0.8*BG50</f>
        <v>0</v>
      </c>
      <c r="BE73" s="217" t="e">
        <f aca="false">(BD73/Überblick!E10)*100</f>
        <v>#DIV/0!</v>
      </c>
      <c r="BF73" s="218" t="n">
        <v>6</v>
      </c>
      <c r="BG73" s="218"/>
      <c r="BH73" s="219" t="n">
        <f aca="false">(AZ73*BB73*BG73)+(AZ74*BB74*BG74)</f>
        <v>0</v>
      </c>
      <c r="BI73" s="220"/>
      <c r="BJ73" s="221" t="e">
        <f aca="false">((LEFT(BE73,2)+RIGHT(BE73,2))/2)</f>
        <v>#DIV/0!</v>
      </c>
      <c r="BK73" s="222" t="n">
        <f aca="false">AZ73</f>
        <v>2</v>
      </c>
      <c r="BL73" s="222" t="n">
        <f aca="false">AZ73*BB73</f>
        <v>12</v>
      </c>
      <c r="BM73" s="0"/>
      <c r="BN73" s="210" t="str">
        <f aca="false">IF(BN49=Überblick!BM52,Überblick!BM53,IF(BN49=Überblick!BN52,Überblick!BN53,IF(BN49=Überblick!BO52,Überblick!BO53,IF(BN49=Überblick!BP52,Überblick!BP53,IF(BN49=Überblick!BQ52,Überblick!BQ53,IF(BN49=Überblick!BR52,Überblick!BR53,IF(BN49=Überblick!BS52,Überblick!BS53,#N/A)))))))</f>
        <v>Bankdrücken</v>
      </c>
      <c r="BO73" s="211"/>
      <c r="BP73" s="224" t="s">
        <v>150</v>
      </c>
      <c r="BQ73" s="213" t="s">
        <v>141</v>
      </c>
      <c r="BR73" s="214" t="n">
        <v>6</v>
      </c>
      <c r="BS73" s="215"/>
      <c r="BT73" s="216" t="n">
        <f aca="false">0.8*BW50</f>
        <v>0</v>
      </c>
      <c r="BU73" s="217" t="e">
        <f aca="false">(BT73/Überblick!E12)*100</f>
        <v>#DIV/0!</v>
      </c>
      <c r="BV73" s="218" t="n">
        <v>6</v>
      </c>
      <c r="BW73" s="218"/>
      <c r="BX73" s="219" t="e">
        <f aca="false">(BP73*BR73*BW73)</f>
        <v>#VALUE!</v>
      </c>
      <c r="BY73" s="220"/>
      <c r="BZ73" s="221" t="e">
        <f aca="false">((LEFT(BU73,2)+RIGHT(BU73,2))/2)</f>
        <v>#DIV/0!</v>
      </c>
      <c r="CA73" s="222" t="str">
        <f aca="false">BP73</f>
        <v>2 bis 3</v>
      </c>
      <c r="CB73" s="222" t="e">
        <f aca="false">BP73*BR73</f>
        <v>#VALUE!</v>
      </c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15.6" hidden="false" customHeight="false" outlineLevel="0" collapsed="false">
      <c r="A74" s="0"/>
      <c r="B74" s="210"/>
      <c r="C74" s="228"/>
      <c r="D74" s="229"/>
      <c r="E74" s="230"/>
      <c r="F74" s="231"/>
      <c r="G74" s="232"/>
      <c r="H74" s="227"/>
      <c r="I74" s="233"/>
      <c r="J74" s="234"/>
      <c r="K74" s="234"/>
      <c r="L74" s="219"/>
      <c r="M74" s="220"/>
      <c r="N74" s="221"/>
      <c r="O74" s="222"/>
      <c r="P74" s="222"/>
      <c r="Q74" s="0"/>
      <c r="R74" s="235" t="str">
        <f aca="false">IF(R49=Überblick!Q52,Überblick!Q54,IF(R49=Überblick!R52,Überblick!R54,IF(R49=Überblick!S52,Überblick!S54,IF(R49=Überblick!T52,Überblick!T54,IF(R49=Überblick!U52,Überblick!U54,IF(R49=Überblick!V52,Überblick!V54,IF(R49=Überblick!W52,Überblick!W54,#N/A)))))))</f>
        <v>Military Press</v>
      </c>
      <c r="S74" s="236"/>
      <c r="T74" s="237" t="n">
        <v>2</v>
      </c>
      <c r="U74" s="238" t="s">
        <v>141</v>
      </c>
      <c r="V74" s="239" t="n">
        <v>8</v>
      </c>
      <c r="W74" s="240"/>
      <c r="X74" s="227" t="n">
        <f aca="false">0.8*AA51</f>
        <v>0</v>
      </c>
      <c r="Y74" s="233" t="e">
        <f aca="false">(X74/Überblick!E16)*100</f>
        <v>#DIV/0!</v>
      </c>
      <c r="Z74" s="234" t="n">
        <v>6</v>
      </c>
      <c r="AA74" s="234"/>
      <c r="AB74" s="241" t="n">
        <f aca="false">(T75*V75*AA75)+(T74*V74*AA74)</f>
        <v>0</v>
      </c>
      <c r="AC74" s="220"/>
      <c r="AD74" s="221" t="e">
        <f aca="false">Y74</f>
        <v>#DIV/0!</v>
      </c>
      <c r="AE74" s="222" t="n">
        <f aca="false">T74</f>
        <v>2</v>
      </c>
      <c r="AF74" s="222" t="n">
        <f aca="false">T74*V74</f>
        <v>16</v>
      </c>
      <c r="AG74" s="0"/>
      <c r="AH74" s="210"/>
      <c r="AI74" s="228"/>
      <c r="AJ74" s="229"/>
      <c r="AK74" s="230"/>
      <c r="AL74" s="231"/>
      <c r="AM74" s="232"/>
      <c r="AN74" s="227"/>
      <c r="AO74" s="233"/>
      <c r="AP74" s="234"/>
      <c r="AQ74" s="234"/>
      <c r="AR74" s="219"/>
      <c r="AS74" s="220"/>
      <c r="AT74" s="221"/>
      <c r="AU74" s="222"/>
      <c r="AV74" s="222"/>
      <c r="AW74" s="0"/>
      <c r="AX74" s="210"/>
      <c r="AY74" s="228"/>
      <c r="AZ74" s="229"/>
      <c r="BA74" s="230"/>
      <c r="BB74" s="231"/>
      <c r="BC74" s="232"/>
      <c r="BD74" s="227"/>
      <c r="BE74" s="233"/>
      <c r="BF74" s="234"/>
      <c r="BG74" s="234"/>
      <c r="BH74" s="219"/>
      <c r="BI74" s="220"/>
      <c r="BJ74" s="221" t="n">
        <f aca="false">BE74</f>
        <v>0</v>
      </c>
      <c r="BK74" s="222" t="n">
        <f aca="false">AZ74</f>
        <v>0</v>
      </c>
      <c r="BL74" s="222" t="n">
        <f aca="false">AZ74*BB74</f>
        <v>0</v>
      </c>
      <c r="BM74" s="0"/>
      <c r="BN74" s="210"/>
      <c r="BO74" s="228"/>
      <c r="BP74" s="229"/>
      <c r="BQ74" s="230"/>
      <c r="BR74" s="231"/>
      <c r="BS74" s="232"/>
      <c r="BT74" s="227"/>
      <c r="BU74" s="233"/>
      <c r="BV74" s="234"/>
      <c r="BW74" s="234"/>
      <c r="BX74" s="219"/>
      <c r="BY74" s="220"/>
      <c r="BZ74" s="221"/>
      <c r="CA74" s="222"/>
      <c r="CB74" s="222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15.6" hidden="false" customHeight="false" outlineLevel="0" collapsed="false">
      <c r="A75" s="0"/>
      <c r="B75" s="223" t="str">
        <f aca="false">IF(B49=Überblick!D52,Überblick!D54,IF(B49=Überblick!E52,Überblick!E54,IF(B49=Überblick!F52,Überblick!F54,IF(B49=Überblick!G52,Überblick!G54,IF(B49=Überblick!H52,Überblick!H54,IF(B49=Überblick!I52,Überblick!I54,IF(B49=Überblick!J52,Überblick!J54,#N/A)))))))</f>
        <v>Romanian DL</v>
      </c>
      <c r="C75" s="242"/>
      <c r="D75" s="237" t="n">
        <v>2</v>
      </c>
      <c r="E75" s="238" t="s">
        <v>141</v>
      </c>
      <c r="F75" s="239" t="n">
        <f aca="false">IF(OR(B75="Stiff Leg DL",B75="Romanian DL"),8,6)</f>
        <v>8</v>
      </c>
      <c r="G75" s="243"/>
      <c r="H75" s="227" t="n">
        <f aca="false">0.8*K52</f>
        <v>0</v>
      </c>
      <c r="I75" s="233"/>
      <c r="J75" s="234" t="n">
        <v>6</v>
      </c>
      <c r="K75" s="234"/>
      <c r="L75" s="225" t="n">
        <f aca="false">(D75*F75*K75)</f>
        <v>0</v>
      </c>
      <c r="M75" s="226"/>
      <c r="N75" s="221" t="e">
        <f aca="false">((LEFT(I75,2)+RIGHT(I75,2))/2)</f>
        <v>#VALUE!</v>
      </c>
      <c r="O75" s="222" t="n">
        <f aca="false">D75</f>
        <v>2</v>
      </c>
      <c r="P75" s="222" t="n">
        <f aca="false">D75*F75</f>
        <v>16</v>
      </c>
      <c r="Q75" s="0"/>
      <c r="R75" s="235"/>
      <c r="S75" s="242"/>
      <c r="T75" s="237"/>
      <c r="U75" s="238"/>
      <c r="V75" s="239"/>
      <c r="W75" s="243"/>
      <c r="X75" s="227"/>
      <c r="Y75" s="233"/>
      <c r="Z75" s="234"/>
      <c r="AA75" s="234"/>
      <c r="AB75" s="241"/>
      <c r="AC75" s="220"/>
      <c r="AD75" s="222" t="n">
        <f aca="false">Y75</f>
        <v>0</v>
      </c>
      <c r="AE75" s="222" t="n">
        <f aca="false">T75</f>
        <v>0</v>
      </c>
      <c r="AF75" s="222" t="n">
        <f aca="false">T75*V75</f>
        <v>0</v>
      </c>
      <c r="AG75" s="0"/>
      <c r="AH75" s="223" t="str">
        <f aca="false">IF(AH49=Überblick!AC52,Überblick!AC54,IF(AH49=Überblick!AD52,Überblick!AD54,IF(AH49=Überblick!AE52,Überblick!AE54,IF(AH49=Überblick!AF52,Überblick!AF54,IF(AH49=Überblick!AG52,Überblick!AG54,IF(AH49=Überblick!AH52,Überblick!AH54,IF(AH49=Überblick!AI52,Überblick!AI54,#N/A)))))))</f>
        <v>Frontkniebeuge</v>
      </c>
      <c r="AI75" s="242"/>
      <c r="AJ75" s="237" t="n">
        <v>2</v>
      </c>
      <c r="AK75" s="238" t="s">
        <v>141</v>
      </c>
      <c r="AL75" s="239" t="n">
        <v>6</v>
      </c>
      <c r="AM75" s="243"/>
      <c r="AN75" s="227" t="n">
        <f aca="false">0.8*AQ52</f>
        <v>0</v>
      </c>
      <c r="AO75" s="233"/>
      <c r="AP75" s="234" t="n">
        <v>6</v>
      </c>
      <c r="AQ75" s="234"/>
      <c r="AR75" s="225" t="n">
        <f aca="false">(AJ75*AL75*AQ75)</f>
        <v>0</v>
      </c>
      <c r="AS75" s="226"/>
      <c r="AT75" s="221" t="e">
        <f aca="false">((LEFT(AO75,2)+RIGHT(AO75,2))/2)</f>
        <v>#VALUE!</v>
      </c>
      <c r="AU75" s="222" t="n">
        <f aca="false">AJ75</f>
        <v>2</v>
      </c>
      <c r="AV75" s="222" t="n">
        <f aca="false">AJ75*AL75</f>
        <v>12</v>
      </c>
      <c r="AW75" s="0"/>
      <c r="AX75" s="223" t="str">
        <f aca="false">IF(AX49=Überblick!BA52,Überblick!BA54,IF(AX49=Überblick!BB52,Überblick!BB54,IF(AX49=Überblick!BC52,Überblick!BC54,IF(AX49=Überblick!BD52,Überblick!BD54,IF(AX49=Überblick!BE52,Überblick!BE54,IF(AX49=Überblick!BF52,Überblick!BF54,IF(AX49=Überblick!BG52,Überblick!BG54,#N/A)))))))</f>
        <v>Hip Thrusts</v>
      </c>
      <c r="AY75" s="242"/>
      <c r="AZ75" s="237" t="s">
        <v>198</v>
      </c>
      <c r="BA75" s="238" t="s">
        <v>141</v>
      </c>
      <c r="BB75" s="239" t="n">
        <v>8</v>
      </c>
      <c r="BC75" s="243"/>
      <c r="BD75" s="227" t="n">
        <f aca="false">0.8*BG52</f>
        <v>0</v>
      </c>
      <c r="BE75" s="233"/>
      <c r="BF75" s="234" t="n">
        <v>6</v>
      </c>
      <c r="BG75" s="234"/>
      <c r="BH75" s="245"/>
      <c r="BI75" s="226"/>
      <c r="BJ75" s="246"/>
      <c r="BK75" s="247" t="str">
        <f aca="false">AZ75</f>
        <v>1 bis 2</v>
      </c>
      <c r="BL75" s="247" t="e">
        <f aca="false">AZ75*BB75</f>
        <v>#VALUE!</v>
      </c>
      <c r="BM75" s="0"/>
      <c r="BN75" s="223" t="str">
        <f aca="false">IF(BN49=Überblick!BM52,Überblick!BM54,IF(BN49=Überblick!BN52,Überblick!BN54,IF(BN49=Überblick!BO52,Überblick!BO54,IF(BN49=Überblick!BP52,Überblick!BP54,IF(BN49=Überblick!BQ52,Überblick!BQ54,IF(BN49=Überblick!BR52,Überblick!BR54,IF(BN49=Überblick!BS52,Überblick!BS54,#N/A)))))))</f>
        <v>Military Press</v>
      </c>
      <c r="BO75" s="242"/>
      <c r="BP75" s="237" t="n">
        <v>2</v>
      </c>
      <c r="BQ75" s="238" t="s">
        <v>141</v>
      </c>
      <c r="BR75" s="239" t="n">
        <v>7</v>
      </c>
      <c r="BS75" s="243"/>
      <c r="BT75" s="227" t="n">
        <f aca="false">0.8*BW52</f>
        <v>0</v>
      </c>
      <c r="BU75" s="248" t="e">
        <f aca="false">(BT75/Überblick!E16)*100</f>
        <v>#DIV/0!</v>
      </c>
      <c r="BV75" s="234" t="n">
        <v>6</v>
      </c>
      <c r="BW75" s="234"/>
      <c r="BX75" s="225" t="n">
        <f aca="false">(BP75*BR75*BW75)</f>
        <v>0</v>
      </c>
      <c r="BY75" s="226"/>
      <c r="BZ75" s="221" t="e">
        <f aca="false">((LEFT(BU75,2)+RIGHT(BU75,2))/2)</f>
        <v>#DIV/0!</v>
      </c>
      <c r="CA75" s="222" t="n">
        <f aca="false">BP75</f>
        <v>2</v>
      </c>
      <c r="CB75" s="222" t="n">
        <f aca="false">BP75*BR75</f>
        <v>14</v>
      </c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15.6" hidden="false" customHeight="false" outlineLevel="0" collapsed="false">
      <c r="A76" s="0"/>
      <c r="B76" s="223" t="str">
        <f aca="false">IF(B49=Überblick!D52,Überblick!D55,IF(B49=Überblick!E52,Überblick!E55,IF(B49=Überblick!F52,Überblick!F55,IF(B49=Überblick!G52,Überblick!G55,IF(B49=Überblick!H52,Überblick!H55,IF(B49=Überblick!I52,Überblick!I55,IF(B49=Überblick!J52,Überblick!J55,#N/A)))))))</f>
        <v>Belt Squat</v>
      </c>
      <c r="C76" s="228"/>
      <c r="D76" s="229" t="s">
        <v>198</v>
      </c>
      <c r="E76" s="230" t="s">
        <v>141</v>
      </c>
      <c r="F76" s="231" t="n">
        <v>10</v>
      </c>
      <c r="G76" s="232"/>
      <c r="H76" s="227" t="n">
        <f aca="false">0.8*K53</f>
        <v>0</v>
      </c>
      <c r="I76" s="233"/>
      <c r="J76" s="234" t="n">
        <v>6</v>
      </c>
      <c r="K76" s="234"/>
      <c r="L76" s="245"/>
      <c r="M76" s="226"/>
      <c r="N76" s="249"/>
      <c r="O76" s="250" t="str">
        <f aca="false">D76</f>
        <v>1 bis 2</v>
      </c>
      <c r="P76" s="247" t="e">
        <f aca="false">D76*F76</f>
        <v>#VALUE!</v>
      </c>
      <c r="Q76" s="0"/>
      <c r="R76" s="223" t="str">
        <f aca="false">IF(R49=Überblick!Q52,Überblick!Q55,IF(R49=Überblick!R52,Überblick!R55,IF(R49=Überblick!S52,Überblick!S55,IF(R49=Überblick!T52,Überblick!T55,IF(R49=Überblick!U52,Überblick!U55,IF(R49=Überblick!V52,Überblick!V55,IF(R49=Überblick!W52,Überblick!W55,#N/A)))))))</f>
        <v>Seal Rows</v>
      </c>
      <c r="S76" s="228"/>
      <c r="T76" s="229" t="n">
        <v>2</v>
      </c>
      <c r="U76" s="230" t="s">
        <v>141</v>
      </c>
      <c r="V76" s="231" t="n">
        <v>6</v>
      </c>
      <c r="W76" s="232"/>
      <c r="X76" s="227" t="n">
        <f aca="false">0.8*AA53</f>
        <v>0</v>
      </c>
      <c r="Y76" s="233"/>
      <c r="Z76" s="234" t="n">
        <v>6</v>
      </c>
      <c r="AA76" s="234"/>
      <c r="AB76" s="310"/>
      <c r="AC76" s="220"/>
      <c r="AD76" s="249"/>
      <c r="AE76" s="250" t="n">
        <f aca="false">T76</f>
        <v>2</v>
      </c>
      <c r="AF76" s="247" t="n">
        <f aca="false">T76*V76</f>
        <v>12</v>
      </c>
      <c r="AG76" s="0"/>
      <c r="AH76" s="223" t="str">
        <f aca="false">IF(AH49=Überblick!AC52,Überblick!AC55,IF(AH49=Überblick!AD52,Überblick!AD55,IF(AH49=Überblick!AE52,Überblick!AE55,IF(AH49=Überblick!AF52,Überblick!AF55,IF(AH49=Überblick!AG52,Überblick!AG55,IF(AH49=Überblick!AH52,Überblick!AH55,IF(AH49=Überblick!AI52,Überblick!AI55,#N/A)))))))</f>
        <v>Schrägbankdrücken</v>
      </c>
      <c r="AI76" s="228"/>
      <c r="AJ76" s="229" t="n">
        <v>2</v>
      </c>
      <c r="AK76" s="230" t="s">
        <v>141</v>
      </c>
      <c r="AL76" s="231" t="n">
        <f aca="false">IF(OR(AH76="Schrägbank",AH76="Enges Bankdrücken"),6,4)</f>
        <v>4</v>
      </c>
      <c r="AM76" s="232"/>
      <c r="AN76" s="227" t="n">
        <f aca="false">0.8*AQ53</f>
        <v>0</v>
      </c>
      <c r="AO76" s="233"/>
      <c r="AP76" s="234" t="n">
        <v>6</v>
      </c>
      <c r="AQ76" s="234"/>
      <c r="AR76" s="225" t="n">
        <f aca="false">(AJ76*AL76*AQ76)</f>
        <v>0</v>
      </c>
      <c r="AS76" s="226"/>
      <c r="AT76" s="221" t="e">
        <f aca="false">((LEFT(AO76,2)+RIGHT(AO76,2))/2)</f>
        <v>#VALUE!</v>
      </c>
      <c r="AU76" s="252" t="n">
        <f aca="false">AJ76</f>
        <v>2</v>
      </c>
      <c r="AV76" s="222" t="n">
        <f aca="false">AJ76*AL76</f>
        <v>8</v>
      </c>
      <c r="AW76" s="0"/>
      <c r="AX76" s="223" t="str">
        <f aca="false">IF(AX49=Überblick!BA52,Überblick!BA55,IF(AX49=Überblick!BB52,Überblick!BB55,IF(AX49=Überblick!BC52,Überblick!BC55,IF(AX49=Überblick!BD52,Überblick!BD55,IF(AX49=Überblick!BE52,Überblick!BE55,IF(AX49=Überblick!BF52,Überblick!BF55,IF(AX49=Überblick!BG52,Überblick!BG55,#N/A)))))))</f>
        <v>Belt Squat</v>
      </c>
      <c r="AY76" s="228"/>
      <c r="AZ76" s="229" t="s">
        <v>198</v>
      </c>
      <c r="BA76" s="230" t="s">
        <v>141</v>
      </c>
      <c r="BB76" s="231" t="n">
        <v>8</v>
      </c>
      <c r="BC76" s="232"/>
      <c r="BD76" s="227" t="n">
        <f aca="false">0.8*BG53</f>
        <v>0</v>
      </c>
      <c r="BE76" s="233"/>
      <c r="BF76" s="234" t="n">
        <v>6</v>
      </c>
      <c r="BG76" s="234"/>
      <c r="BH76" s="245"/>
      <c r="BI76" s="226"/>
      <c r="BJ76" s="253"/>
      <c r="BK76" s="250" t="str">
        <f aca="false">AZ76</f>
        <v>1 bis 2</v>
      </c>
      <c r="BL76" s="247" t="e">
        <f aca="false">AZ76*BB76</f>
        <v>#VALUE!</v>
      </c>
      <c r="BM76" s="0"/>
      <c r="BN76" s="223" t="str">
        <f aca="false">IF(BN49=Überblick!BM52,Überblick!BM55,IF(BN49=Überblick!BN52,Überblick!BN55,IF(BN49=Überblick!BO52,Überblick!BO55,IF(BN49=Überblick!BP52,Überblick!BP55,IF(BN49=Überblick!BQ52,Überblick!BQ55,IF(BN49=Überblick!BR52,Überblick!BR55,IF(BN49=Überblick!BS52,Überblick!BS55,#N/A)))))))</f>
        <v>Seal Rows</v>
      </c>
      <c r="BO76" s="228"/>
      <c r="BP76" s="229" t="n">
        <v>2</v>
      </c>
      <c r="BQ76" s="230" t="s">
        <v>141</v>
      </c>
      <c r="BR76" s="231" t="n">
        <v>8</v>
      </c>
      <c r="BS76" s="232"/>
      <c r="BT76" s="227" t="n">
        <f aca="false">0.8*BW53</f>
        <v>0</v>
      </c>
      <c r="BU76" s="233"/>
      <c r="BV76" s="234" t="n">
        <v>6</v>
      </c>
      <c r="BW76" s="234"/>
      <c r="BX76" s="245"/>
      <c r="BY76" s="226"/>
      <c r="BZ76" s="249"/>
      <c r="CA76" s="250" t="n">
        <f aca="false">BP76</f>
        <v>2</v>
      </c>
      <c r="CB76" s="247" t="n">
        <f aca="false">BP76*BR76</f>
        <v>16</v>
      </c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15.6" hidden="false" customHeight="false" outlineLevel="0" collapsed="false">
      <c r="A77" s="0"/>
      <c r="B77" s="223" t="str">
        <f aca="false">IF(B49=Überblick!D52,Überblick!D56,IF(B49=Überblick!E52,Überblick!E56,IF(B49=Überblick!F52,Überblick!F56,IF(B49=Überblick!G52,Überblick!G56,IF(B49=Überblick!H52,Überblick!H56,IF(B49=Überblick!I52,Überblick!I56,IF(B49=Überblick!J52,Überblick!J56,#N/A)))))))</f>
        <v>Brustabgestütztes Seitheben</v>
      </c>
      <c r="C77" s="242"/>
      <c r="D77" s="254" t="s">
        <v>150</v>
      </c>
      <c r="E77" s="255" t="s">
        <v>141</v>
      </c>
      <c r="F77" s="256" t="n">
        <v>12</v>
      </c>
      <c r="G77" s="243"/>
      <c r="H77" s="227" t="n">
        <f aca="false">0.8*K54</f>
        <v>0</v>
      </c>
      <c r="I77" s="233"/>
      <c r="J77" s="234" t="n">
        <v>6</v>
      </c>
      <c r="K77" s="234"/>
      <c r="L77" s="257"/>
      <c r="M77" s="226"/>
      <c r="N77" s="258"/>
      <c r="O77" s="250" t="str">
        <f aca="false">D77</f>
        <v>2 bis 3</v>
      </c>
      <c r="P77" s="247" t="e">
        <f aca="false">D77*F77</f>
        <v>#VALUE!</v>
      </c>
      <c r="Q77" s="0"/>
      <c r="R77" s="223" t="str">
        <f aca="false">IF(R49=Überblick!Q52,Überblick!Q56,IF(R49=Überblick!R52,Überblick!R56,IF(R49=Überblick!S52,Überblick!S56,IF(R49=Überblick!T52,Überblick!T56,IF(R49=Überblick!U52,Überblick!U56,IF(R49=Überblick!V52,Überblick!V56,IF(R49=Überblick!W52,Überblick!W56,#N/A)))))))</f>
        <v>Klimmzüge mit ZG - OG</v>
      </c>
      <c r="S77" s="242"/>
      <c r="T77" s="254" t="n">
        <v>2</v>
      </c>
      <c r="U77" s="255" t="s">
        <v>141</v>
      </c>
      <c r="V77" s="256" t="n">
        <v>5</v>
      </c>
      <c r="W77" s="243" t="s">
        <v>199</v>
      </c>
      <c r="X77" s="227" t="n">
        <f aca="false">0.8*AA54</f>
        <v>0</v>
      </c>
      <c r="Y77" s="233"/>
      <c r="Z77" s="234" t="n">
        <v>6</v>
      </c>
      <c r="AA77" s="234"/>
      <c r="AB77" s="257"/>
      <c r="AC77" s="226"/>
      <c r="AD77" s="258"/>
      <c r="AE77" s="250" t="n">
        <f aca="false">T77</f>
        <v>2</v>
      </c>
      <c r="AF77" s="247" t="n">
        <f aca="false">T77*V77</f>
        <v>10</v>
      </c>
      <c r="AG77" s="251"/>
      <c r="AH77" s="223" t="str">
        <f aca="false">IF(AH49=Überblick!AC52,Überblick!AC56,IF(AH49=Überblick!AD52,Überblick!AD56,IF(AH49=Überblick!AE52,Überblick!AE56,IF(AH49=Überblick!AF52,Überblick!AF56,IF(AH49=Überblick!AG52,Überblick!AG56,IF(AH49=Überblick!AH52,Überblick!AH56,IF(AH49=Überblick!AI52,Überblick!AI56,#N/A)))))))</f>
        <v>Beinbeuger, sitzend</v>
      </c>
      <c r="AI77" s="242"/>
      <c r="AJ77" s="254" t="n">
        <v>2</v>
      </c>
      <c r="AK77" s="255" t="s">
        <v>141</v>
      </c>
      <c r="AL77" s="256" t="n">
        <v>10</v>
      </c>
      <c r="AM77" s="243"/>
      <c r="AN77" s="227" t="n">
        <f aca="false">0.8*AQ54</f>
        <v>0</v>
      </c>
      <c r="AO77" s="233"/>
      <c r="AP77" s="234" t="n">
        <v>6</v>
      </c>
      <c r="AQ77" s="234"/>
      <c r="AR77" s="257"/>
      <c r="AS77" s="226"/>
      <c r="AT77" s="258"/>
      <c r="AU77" s="250" t="n">
        <f aca="false">AJ77</f>
        <v>2</v>
      </c>
      <c r="AV77" s="247" t="n">
        <f aca="false">AJ77*AL77</f>
        <v>20</v>
      </c>
      <c r="AW77" s="0"/>
      <c r="AX77" s="223" t="str">
        <f aca="false">IF(AX49=Überblick!BA52,Überblick!BA56,IF(AX49=Überblick!BB52,Überblick!BB56,IF(AX49=Überblick!BC52,Überblick!BC56,IF(AX49=Überblick!BD52,Überblick!BD56,IF(AX49=Überblick!BE52,Überblick!BE56,IF(AX49=Überblick!BF52,Überblick!BF56,IF(AX49=Überblick!BG52,Überblick!BG56,#N/A)))))))</f>
        <v>Brustabgestütztes Seitheben</v>
      </c>
      <c r="AY77" s="242"/>
      <c r="AZ77" s="254" t="n">
        <v>2</v>
      </c>
      <c r="BA77" s="255" t="s">
        <v>141</v>
      </c>
      <c r="BB77" s="256" t="n">
        <v>10</v>
      </c>
      <c r="BC77" s="243"/>
      <c r="BD77" s="227" t="n">
        <f aca="false">0.8*BG54</f>
        <v>0</v>
      </c>
      <c r="BE77" s="233"/>
      <c r="BF77" s="234" t="n">
        <v>6</v>
      </c>
      <c r="BG77" s="234"/>
      <c r="BH77" s="257"/>
      <c r="BI77" s="226"/>
      <c r="BJ77" s="259"/>
      <c r="BK77" s="250" t="n">
        <f aca="false">AZ77</f>
        <v>2</v>
      </c>
      <c r="BL77" s="247" t="n">
        <f aca="false">AZ77*BB77</f>
        <v>20</v>
      </c>
      <c r="BM77" s="0"/>
      <c r="BN77" s="223" t="str">
        <f aca="false">IF(BN49=Überblick!BM52,Überblick!BM56,IF(BN49=Überblick!BN52,Überblick!BN56,IF(BN49=Überblick!BO52,Überblick!BO56,IF(BN49=Überblick!BP52,Überblick!BP56,IF(BN49=Überblick!BQ52,Überblick!BQ56,IF(BN49=Überblick!BR52,Überblick!BR56,IF(BN49=Überblick!BS52,Überblick!BS56,#N/A)))))))</f>
        <v>Klimmzüge mit BW - UG</v>
      </c>
      <c r="BO77" s="242"/>
      <c r="BP77" s="260" t="str">
        <f aca="false">IF(OR(BN77="Latzug eng",BN77="Latzug weit"),"2","")</f>
        <v/>
      </c>
      <c r="BQ77" s="261" t="s">
        <v>141</v>
      </c>
      <c r="BR77" s="262" t="str">
        <f aca="false">IF(OR(BN77="Latzug eng",BN77="Latzug weit"),"6 bis 8","")</f>
        <v/>
      </c>
      <c r="BS77" s="263"/>
      <c r="BT77" s="227" t="str">
        <f aca="false">IF(OR(BN26="Latzug eng",BN26="Latzug weit"),0.8*BW54,"25-30 Wdh. über das Training verteilt")</f>
        <v>25-30 Wdh. über das Training verteilt</v>
      </c>
      <c r="BU77" s="233"/>
      <c r="BV77" s="234" t="n">
        <v>6</v>
      </c>
      <c r="BW77" s="234"/>
      <c r="BX77" s="245"/>
      <c r="BY77" s="226"/>
      <c r="BZ77" s="258"/>
      <c r="CA77" s="250" t="str">
        <f aca="false">BP77</f>
        <v/>
      </c>
      <c r="CB77" s="247" t="e">
        <f aca="false">BP77*BR77</f>
        <v>#VALUE!</v>
      </c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15.6" hidden="false" customHeight="false" outlineLevel="0" collapsed="false">
      <c r="A78" s="0"/>
      <c r="B78" s="223" t="str">
        <f aca="false">IF(B49=Überblick!D52,Überblick!D57,IF(B49=Überblick!E52,Überblick!E57,IF(B49=Überblick!F52,Überblick!F57,IF(B49=Überblick!G52,Überblick!G57,IF(B49=Überblick!H52,Überblick!H57,IF(B49=Überblick!I52,Überblick!I57,IF(B49=Überblick!J52,Überblick!J57,#N/A)))))))</f>
        <v>Facepulls</v>
      </c>
      <c r="C78" s="228"/>
      <c r="D78" s="229" t="s">
        <v>150</v>
      </c>
      <c r="E78" s="230" t="s">
        <v>141</v>
      </c>
      <c r="F78" s="231" t="n">
        <v>12</v>
      </c>
      <c r="G78" s="232"/>
      <c r="H78" s="227" t="n">
        <f aca="false">0.8*K55</f>
        <v>0</v>
      </c>
      <c r="I78" s="233"/>
      <c r="J78" s="234" t="n">
        <v>6</v>
      </c>
      <c r="K78" s="234"/>
      <c r="L78" s="257"/>
      <c r="M78" s="226"/>
      <c r="N78" s="258"/>
      <c r="O78" s="250" t="str">
        <f aca="false">D78</f>
        <v>2 bis 3</v>
      </c>
      <c r="P78" s="247" t="e">
        <f aca="false">D78*F78</f>
        <v>#VALUE!</v>
      </c>
      <c r="Q78" s="0"/>
      <c r="R78" s="223" t="str">
        <f aca="false">IF(R49=Überblick!Q52,Überblick!Q57,IF(R49=Überblick!R52,Überblick!R57,IF(R49=Überblick!S52,Überblick!S57,IF(R49=Überblick!T52,Überblick!T57,IF(R49=Überblick!U52,Überblick!U57,IF(R49=Überblick!V52,Überblick!V57,IF(R49=Überblick!W52,Überblick!W57,#N/A)))))))</f>
        <v>SZ Curls</v>
      </c>
      <c r="S78" s="228"/>
      <c r="T78" s="229" t="n">
        <v>2</v>
      </c>
      <c r="U78" s="230" t="s">
        <v>141</v>
      </c>
      <c r="V78" s="231" t="n">
        <v>10</v>
      </c>
      <c r="W78" s="232"/>
      <c r="X78" s="227" t="n">
        <f aca="false">0.8*AA55</f>
        <v>0</v>
      </c>
      <c r="Y78" s="233"/>
      <c r="Z78" s="234" t="n">
        <v>6</v>
      </c>
      <c r="AA78" s="234"/>
      <c r="AB78" s="257"/>
      <c r="AC78" s="226"/>
      <c r="AD78" s="258"/>
      <c r="AE78" s="250" t="n">
        <f aca="false">T78</f>
        <v>2</v>
      </c>
      <c r="AF78" s="247" t="n">
        <f aca="false">T78*V78</f>
        <v>20</v>
      </c>
      <c r="AG78" s="251"/>
      <c r="AH78" s="223" t="n">
        <f aca="false">IF(AH49=Überblick!AC52,Überblick!AC57,IF(AH49=Überblick!AD52,Überblick!AD57,IF(AH49=Überblick!AE52,Überblick!AE57,IF(AH49=Überblick!AF52,Überblick!AF57,IF(AH49=Überblick!AG52,Überblick!AG57,IF(AH49=Überblick!AH52,Überblick!AH57,IF(AH49=Überblick!AI52,Überblick!AI57,#N/A)))))))</f>
        <v>0</v>
      </c>
      <c r="AI78" s="228"/>
      <c r="AJ78" s="229"/>
      <c r="AK78" s="230"/>
      <c r="AL78" s="231"/>
      <c r="AM78" s="232"/>
      <c r="AN78" s="227"/>
      <c r="AO78" s="233"/>
      <c r="AP78" s="234"/>
      <c r="AQ78" s="234"/>
      <c r="AR78" s="257"/>
      <c r="AS78" s="226"/>
      <c r="AT78" s="258"/>
      <c r="AU78" s="250"/>
      <c r="AV78" s="250"/>
      <c r="AW78" s="0"/>
      <c r="AX78" s="223" t="str">
        <f aca="false">IF(AX49=Überblick!BA52,Überblick!BA57,IF(AX49=Überblick!BB52,Überblick!BB57,IF(AX49=Überblick!BC52,Überblick!BC57,IF(AX49=Überblick!BD52,Überblick!BD57,IF(AX49=Überblick!BE52,Überblick!BE57,IF(AX49=Überblick!BF52,Überblick!BF57,IF(AX49=Überblick!BG52,Überblick!BG57,#N/A)))))))</f>
        <v>Facepulls</v>
      </c>
      <c r="AY78" s="228"/>
      <c r="AZ78" s="229" t="n">
        <v>2</v>
      </c>
      <c r="BA78" s="230" t="s">
        <v>141</v>
      </c>
      <c r="BB78" s="231" t="n">
        <v>10</v>
      </c>
      <c r="BC78" s="232"/>
      <c r="BD78" s="227" t="n">
        <f aca="false">0.8*BG55</f>
        <v>0</v>
      </c>
      <c r="BE78" s="233"/>
      <c r="BF78" s="234" t="n">
        <v>6</v>
      </c>
      <c r="BG78" s="234"/>
      <c r="BH78" s="257"/>
      <c r="BI78" s="226"/>
      <c r="BJ78" s="259"/>
      <c r="BK78" s="250" t="n">
        <f aca="false">AZ78</f>
        <v>2</v>
      </c>
      <c r="BL78" s="247" t="n">
        <f aca="false">AZ78*BB78</f>
        <v>20</v>
      </c>
      <c r="BM78" s="0"/>
      <c r="BN78" s="223" t="str">
        <f aca="false">IF(BN49=Überblick!BM52,Überblick!BM57,IF(BN49=Überblick!BN52,Überblick!BN57,IF(BN49=Überblick!BO52,Überblick!BO57,IF(BN49=Überblick!BP52,Überblick!BP57,IF(BN49=Überblick!BQ52,Überblick!BQ57,IF(BN49=Überblick!BR52,Überblick!BR57,IF(BN49=Überblick!BS52,Überblick!BS57,#N/A)))))))</f>
        <v>SZ Curls</v>
      </c>
      <c r="BO78" s="228"/>
      <c r="BP78" s="229" t="n">
        <v>2</v>
      </c>
      <c r="BQ78" s="230" t="s">
        <v>141</v>
      </c>
      <c r="BR78" s="231" t="n">
        <v>8</v>
      </c>
      <c r="BS78" s="232"/>
      <c r="BT78" s="227" t="n">
        <f aca="false">0.8*BW55</f>
        <v>0</v>
      </c>
      <c r="BU78" s="233"/>
      <c r="BV78" s="234" t="n">
        <v>6</v>
      </c>
      <c r="BW78" s="234"/>
      <c r="BX78" s="245"/>
      <c r="BY78" s="226"/>
      <c r="BZ78" s="258"/>
      <c r="CA78" s="250" t="n">
        <f aca="false">BP78</f>
        <v>2</v>
      </c>
      <c r="CB78" s="247" t="n">
        <f aca="false">BP78*BR78</f>
        <v>16</v>
      </c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15.6" hidden="false" customHeight="false" outlineLevel="0" collapsed="false">
      <c r="A79" s="0"/>
      <c r="B79" s="223" t="n">
        <f aca="false">IF(B49=Überblick!D52,Überblick!D58,IF(B49=Überblick!E52,Überblick!E58,IF(B49=Überblick!F52,Überblick!F58,IF(B49=Überblick!G52,Überblick!G58,IF(B49=Überblick!H52,Überblick!H58,IF(B49=Überblick!I52,Überblick!I58,IF(B49=Überblick!J52,Überblick!J58,#N/A)))))))</f>
        <v>0</v>
      </c>
      <c r="C79" s="264"/>
      <c r="D79" s="265"/>
      <c r="E79" s="266"/>
      <c r="F79" s="267"/>
      <c r="G79" s="268"/>
      <c r="H79" s="227"/>
      <c r="I79" s="233"/>
      <c r="J79" s="234"/>
      <c r="K79" s="234"/>
      <c r="L79" s="257"/>
      <c r="M79" s="226"/>
      <c r="N79" s="258"/>
      <c r="O79" s="269"/>
      <c r="P79" s="269"/>
      <c r="Q79" s="0"/>
      <c r="R79" s="223" t="str">
        <f aca="false">IF(R49=Überblick!Q52,Überblick!Q58,IF(R49=Überblick!R52,Überblick!R58,IF(R49=Überblick!S52,Überblick!S58,IF(R49=Überblick!T52,Überblick!T58,IF(R49=Überblick!U52,Überblick!U58,IF(R49=Überblick!V52,Überblick!V58,IF(R49=Überblick!W52,Überblick!W58,#N/A)))))))</f>
        <v>Überkopfstrecken - Kabel </v>
      </c>
      <c r="S79" s="264"/>
      <c r="T79" s="265" t="n">
        <v>2</v>
      </c>
      <c r="U79" s="266" t="s">
        <v>141</v>
      </c>
      <c r="V79" s="267" t="n">
        <v>10</v>
      </c>
      <c r="W79" s="268"/>
      <c r="X79" s="227" t="n">
        <f aca="false">0.8*AA56</f>
        <v>0</v>
      </c>
      <c r="Y79" s="233"/>
      <c r="Z79" s="234" t="n">
        <v>6</v>
      </c>
      <c r="AA79" s="234"/>
      <c r="AB79" s="257"/>
      <c r="AC79" s="226"/>
      <c r="AD79" s="258"/>
      <c r="AE79" s="250" t="n">
        <f aca="false">T79</f>
        <v>2</v>
      </c>
      <c r="AF79" s="247" t="n">
        <f aca="false">T79*V79</f>
        <v>20</v>
      </c>
      <c r="AG79" s="251"/>
      <c r="AH79" s="223" t="n">
        <f aca="false">IF(AH49=Überblick!AC52,Überblick!AC58,IF(AH49=Überblick!AD52,Überblick!AD58,IF(AH49=Überblick!AE52,Überblick!AE58,IF(AH49=Überblick!AF52,Überblick!AF58,IF(AH49=Überblick!AG52,Überblick!AG58,IF(AH49=Überblick!AH52,Überblick!AH58,IF(AH49=Überblick!AI52,Überblick!AI58,#N/A)))))))</f>
        <v>0</v>
      </c>
      <c r="AI79" s="264"/>
      <c r="AJ79" s="265"/>
      <c r="AK79" s="266"/>
      <c r="AL79" s="267"/>
      <c r="AM79" s="268"/>
      <c r="AN79" s="227"/>
      <c r="AO79" s="233"/>
      <c r="AP79" s="234"/>
      <c r="AQ79" s="234"/>
      <c r="AR79" s="257"/>
      <c r="AS79" s="226"/>
      <c r="AT79" s="258"/>
      <c r="AU79" s="269"/>
      <c r="AV79" s="269"/>
      <c r="AW79" s="244"/>
      <c r="AX79" s="223" t="n">
        <f aca="false">IF(AX49=Überblick!BA52,Überblick!BA58,IF(AX49=Überblick!BB52,Überblick!BB58,IF(AX49=Überblick!BC52,Überblick!BC58,IF(AX49=Überblick!BD52,Überblick!BD58,IF(AX49=Überblick!BE52,Überblick!BE58,IF(AX49=Überblick!BF52,Überblick!BF58,IF(AX49=Überblick!BG52,Überblick!BG58,#N/A)))))))</f>
        <v>0</v>
      </c>
      <c r="AY79" s="264"/>
      <c r="AZ79" s="265"/>
      <c r="BA79" s="266"/>
      <c r="BB79" s="267"/>
      <c r="BC79" s="268"/>
      <c r="BD79" s="227"/>
      <c r="BE79" s="233"/>
      <c r="BF79" s="234"/>
      <c r="BG79" s="234"/>
      <c r="BH79" s="257"/>
      <c r="BI79" s="226"/>
      <c r="BJ79" s="259"/>
      <c r="BK79" s="269"/>
      <c r="BL79" s="269"/>
      <c r="BM79" s="0"/>
      <c r="BN79" s="223" t="str">
        <f aca="false">IF(BN49=Überblick!BM52,Überblick!BM58,IF(BN49=Überblick!BN52,Überblick!BN58,IF(BN49=Überblick!BO52,Überblick!BO58,IF(BN49=Überblick!BP52,Überblick!BP58,IF(BN49=Überblick!BQ52,Überblick!BQ58,IF(BN49=Überblick!BR52,Überblick!BR58,IF(BN49=Überblick!BS52,Überblick!BS58,#N/A)))))))</f>
        <v>Rolling Extensions</v>
      </c>
      <c r="BO79" s="264"/>
      <c r="BP79" s="265" t="n">
        <v>2</v>
      </c>
      <c r="BQ79" s="266" t="s">
        <v>141</v>
      </c>
      <c r="BR79" s="267" t="n">
        <v>8</v>
      </c>
      <c r="BS79" s="268"/>
      <c r="BT79" s="227" t="n">
        <f aca="false">0.8*BW56</f>
        <v>0</v>
      </c>
      <c r="BU79" s="233"/>
      <c r="BV79" s="234" t="n">
        <v>6</v>
      </c>
      <c r="BW79" s="234"/>
      <c r="BX79" s="245"/>
      <c r="BY79" s="226"/>
      <c r="BZ79" s="258"/>
      <c r="CA79" s="250" t="n">
        <f aca="false">BP79</f>
        <v>2</v>
      </c>
      <c r="CB79" s="247" t="n">
        <f aca="false">BP79*BR79</f>
        <v>16</v>
      </c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15.6" hidden="false" customHeight="false" outlineLevel="0" collapsed="false">
      <c r="A80" s="0"/>
      <c r="B80" s="223" t="n">
        <f aca="false">IF(B49=Überblick!D52,Überblick!D59,IF(B49=Überblick!E52,Überblick!E59,IF(B49=Überblick!F52,Überblick!F59,IF(B49=Überblick!G52,Überblick!G59,IF(B49=Überblick!H52,Überblick!H59,IF(B49=Überblick!I52,Überblick!I59,IF(B49=Überblick!J52,Überblick!J59,#N/A)))))))</f>
        <v>0</v>
      </c>
      <c r="C80" s="228"/>
      <c r="D80" s="229"/>
      <c r="E80" s="230"/>
      <c r="F80" s="231"/>
      <c r="G80" s="232"/>
      <c r="H80" s="227"/>
      <c r="I80" s="233"/>
      <c r="J80" s="234"/>
      <c r="K80" s="234"/>
      <c r="L80" s="257"/>
      <c r="M80" s="226"/>
      <c r="N80" s="258"/>
      <c r="O80" s="269"/>
      <c r="P80" s="269"/>
      <c r="Q80" s="0"/>
      <c r="R80" s="223" t="str">
        <f aca="false">IF(R49=Überblick!Q52,Überblick!Q59,IF(R49=Überblick!R52,Überblick!R59,IF(R49=Überblick!S52,Überblick!S59,IF(R49=Überblick!T52,Überblick!T59,IF(R49=Überblick!U52,Überblick!U59,IF(R49=Überblick!V52,Überblick!V59,IF(R49=Überblick!W52,Überblick!W59,#N/A)))))))</f>
        <v>Wadenheben stehend - Maschine</v>
      </c>
      <c r="S80" s="228"/>
      <c r="T80" s="229" t="n">
        <v>2</v>
      </c>
      <c r="U80" s="230" t="s">
        <v>141</v>
      </c>
      <c r="V80" s="231" t="n">
        <v>12</v>
      </c>
      <c r="W80" s="232"/>
      <c r="X80" s="227" t="n">
        <f aca="false">0.8*AA57</f>
        <v>0</v>
      </c>
      <c r="Y80" s="233"/>
      <c r="Z80" s="234" t="n">
        <v>6</v>
      </c>
      <c r="AA80" s="234"/>
      <c r="AB80" s="257"/>
      <c r="AC80" s="226"/>
      <c r="AD80" s="258"/>
      <c r="AE80" s="250" t="n">
        <f aca="false">T80</f>
        <v>2</v>
      </c>
      <c r="AF80" s="247" t="n">
        <f aca="false">T80*V80</f>
        <v>24</v>
      </c>
      <c r="AG80" s="244"/>
      <c r="AH80" s="223" t="n">
        <f aca="false">IF(AH49=Überblick!AC52,Überblick!AC59,IF(AH49=Überblick!AD52,Überblick!AD59,IF(AH49=Überblick!AE52,Überblick!AE59,IF(AH49=Überblick!AF52,Überblick!AF59,IF(AH49=Überblick!AG52,Überblick!AG59,IF(AH49=Überblick!AH52,Überblick!AH59,IF(AH49=Überblick!AI52,Überblick!AI59,#N/A)))))))</f>
        <v>0</v>
      </c>
      <c r="AI80" s="228"/>
      <c r="AJ80" s="229"/>
      <c r="AK80" s="230"/>
      <c r="AL80" s="231"/>
      <c r="AM80" s="232"/>
      <c r="AN80" s="227"/>
      <c r="AO80" s="233"/>
      <c r="AP80" s="234"/>
      <c r="AQ80" s="234"/>
      <c r="AR80" s="257"/>
      <c r="AS80" s="226"/>
      <c r="AT80" s="258"/>
      <c r="AU80" s="269"/>
      <c r="AV80" s="269"/>
      <c r="AW80" s="251"/>
      <c r="AX80" s="223" t="n">
        <f aca="false">IF(AX49=Überblick!BA52,Überblick!BA59,IF(AX49=Überblick!BB52,Überblick!BB59,IF(AX49=Überblick!BC52,Überblick!BC59,IF(AX49=Überblick!BD52,Überblick!BD59,IF(AX49=Überblick!BE52,Überblick!BE59,IF(AX49=Überblick!BF52,Überblick!BF59,IF(AX49=Überblick!BG52,Überblick!BG59,#N/A)))))))</f>
        <v>0</v>
      </c>
      <c r="AY80" s="228"/>
      <c r="AZ80" s="229"/>
      <c r="BA80" s="230"/>
      <c r="BB80" s="231"/>
      <c r="BC80" s="232"/>
      <c r="BD80" s="227"/>
      <c r="BE80" s="233"/>
      <c r="BF80" s="234"/>
      <c r="BG80" s="234"/>
      <c r="BH80" s="257"/>
      <c r="BI80" s="226"/>
      <c r="BJ80" s="259"/>
      <c r="BK80" s="269"/>
      <c r="BL80" s="269"/>
      <c r="BM80" s="0"/>
      <c r="BN80" s="223" t="str">
        <f aca="false">IF(BN49=Überblick!BM52,Überblick!BM59,IF(BN49=Überblick!BN52,Überblick!BN59,IF(BN49=Überblick!BO52,Überblick!BO59,IF(BN49=Überblick!BP52,Überblick!BP59,IF(BN49=Überblick!BQ52,Überblick!BQ59,IF(BN49=Überblick!BR52,Überblick!BR59,IF(BN49=Überblick!BS52,Überblick!BS59,#N/A)))))))</f>
        <v>Wadenheben sitzend - Maschine</v>
      </c>
      <c r="BO80" s="228"/>
      <c r="BP80" s="229" t="n">
        <v>2</v>
      </c>
      <c r="BQ80" s="230" t="s">
        <v>141</v>
      </c>
      <c r="BR80" s="231" t="n">
        <v>8</v>
      </c>
      <c r="BS80" s="232"/>
      <c r="BT80" s="227" t="n">
        <f aca="false">0.8*BW57</f>
        <v>0</v>
      </c>
      <c r="BU80" s="233"/>
      <c r="BV80" s="234" t="n">
        <v>6</v>
      </c>
      <c r="BW80" s="234"/>
      <c r="BX80" s="245"/>
      <c r="BY80" s="226"/>
      <c r="BZ80" s="258"/>
      <c r="CA80" s="250" t="n">
        <f aca="false">BP80</f>
        <v>2</v>
      </c>
      <c r="CB80" s="247" t="n">
        <f aca="false">BP80*BR80</f>
        <v>16</v>
      </c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customFormat="false" ht="15.6" hidden="false" customHeight="false" outlineLevel="0" collapsed="false">
      <c r="A81" s="0"/>
      <c r="B81" s="223" t="n">
        <f aca="false">IF(B49=Überblick!D52,Überblick!D60,IF(B49=Überblick!E52,Überblick!E60,IF(B49=Überblick!F52,Überblick!F60,IF(B49=Überblick!G52,Überblick!G60,IF(B49=Überblick!H52,Überblick!H60,IF(B49=Überblick!I52,Überblick!I60,IF(B49=Überblick!J52,Überblick!J60,#N/A)))))))</f>
        <v>0</v>
      </c>
      <c r="C81" s="271"/>
      <c r="D81" s="272"/>
      <c r="E81" s="273"/>
      <c r="F81" s="274"/>
      <c r="G81" s="275"/>
      <c r="H81" s="276"/>
      <c r="I81" s="277"/>
      <c r="J81" s="278"/>
      <c r="K81" s="278"/>
      <c r="L81" s="279"/>
      <c r="M81" s="226"/>
      <c r="N81" s="258"/>
      <c r="O81" s="269"/>
      <c r="P81" s="269"/>
      <c r="Q81" s="0"/>
      <c r="R81" s="270" t="n">
        <f aca="false">IF(R49=Überblick!Q52,Überblick!Q60,IF(R49=Überblick!R52,Überblick!R60,IF(R49=Überblick!S52,Überblick!S60,IF(R49=Überblick!T52,Überblick!T60,IF(R49=Überblick!U52,Überblick!U60,IF(R49=Überblick!V52,Überblick!V60,IF(R49=Überblick!W52,Überblick!W60,#N/A)))))))</f>
        <v>0</v>
      </c>
      <c r="S81" s="271"/>
      <c r="T81" s="272"/>
      <c r="U81" s="273"/>
      <c r="V81" s="274"/>
      <c r="W81" s="275"/>
      <c r="X81" s="276"/>
      <c r="Y81" s="277"/>
      <c r="Z81" s="278"/>
      <c r="AA81" s="278"/>
      <c r="AB81" s="279"/>
      <c r="AC81" s="226"/>
      <c r="AD81" s="258"/>
      <c r="AE81" s="269"/>
      <c r="AF81" s="269"/>
      <c r="AG81" s="251"/>
      <c r="AH81" s="270" t="n">
        <f aca="false">IF(AH49=Überblick!AC52,Überblick!AC60,IF(AH49=Überblick!AD52,Überblick!AD60,IF(AH49=Überblick!AE52,Überblick!AE60,IF(AH49=Überblick!AF52,Überblick!AF60,IF(AH49=Überblick!AG52,Überblick!AG60,IF(AH49=Überblick!AH52,Überblick!AH60,IF(AH49=Überblick!AI52,Überblick!AI60,#N/A)))))))</f>
        <v>0</v>
      </c>
      <c r="AI81" s="271"/>
      <c r="AJ81" s="272"/>
      <c r="AK81" s="273"/>
      <c r="AL81" s="274"/>
      <c r="AM81" s="275"/>
      <c r="AN81" s="276"/>
      <c r="AO81" s="277"/>
      <c r="AP81" s="278"/>
      <c r="AQ81" s="278"/>
      <c r="AR81" s="279"/>
      <c r="AS81" s="226"/>
      <c r="AT81" s="258"/>
      <c r="AU81" s="269"/>
      <c r="AV81" s="269"/>
      <c r="AW81" s="251"/>
      <c r="AX81" s="270" t="n">
        <f aca="false">IF(AX49=Überblick!BA52,Überblick!BA60,IF(AX49=Überblick!BB52,Überblick!BB60,IF(AX49=Überblick!BC52,Überblick!BC60,IF(AX49=Überblick!BD52,Überblick!BD60,IF(AX49=Überblick!BE52,Überblick!BE60,IF(AX49=Überblick!BF52,Überblick!BF60,IF(AX49=Überblick!BG52,Überblick!BG60,#N/A)))))))</f>
        <v>0</v>
      </c>
      <c r="AY81" s="271"/>
      <c r="AZ81" s="272"/>
      <c r="BA81" s="273"/>
      <c r="BB81" s="274"/>
      <c r="BC81" s="275"/>
      <c r="BD81" s="276"/>
      <c r="BE81" s="277"/>
      <c r="BF81" s="278"/>
      <c r="BG81" s="278"/>
      <c r="BH81" s="279"/>
      <c r="BI81" s="226"/>
      <c r="BJ81" s="259"/>
      <c r="BK81" s="269"/>
      <c r="BL81" s="269"/>
      <c r="BM81" s="0"/>
      <c r="BN81" s="270" t="n">
        <f aca="false">IF(BN49=Überblick!BM52,Überblick!BM60,IF(BN49=Überblick!BN52,Überblick!BN60,IF(BN49=Überblick!BO52,Überblick!BO60,IF(BN49=Überblick!BP52,Überblick!BP60,IF(BN49=Überblick!BQ52,Überblick!BQ60,IF(BN49=Überblick!BR52,Überblick!BR60,IF(BN49=Überblick!BS52,Überblick!BS60,#N/A)))))))</f>
        <v>0</v>
      </c>
      <c r="BO81" s="271"/>
      <c r="BP81" s="272"/>
      <c r="BQ81" s="273"/>
      <c r="BR81" s="274"/>
      <c r="BS81" s="275"/>
      <c r="BT81" s="276"/>
      <c r="BU81" s="277"/>
      <c r="BV81" s="278"/>
      <c r="BW81" s="278"/>
      <c r="BX81" s="280"/>
      <c r="BY81" s="226"/>
      <c r="BZ81" s="258"/>
      <c r="CA81" s="269" t="n">
        <f aca="false">BP81</f>
        <v>0</v>
      </c>
      <c r="CB81" s="269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15.6" hidden="false" customHeight="false" outlineLevel="0" collapsed="false">
      <c r="A82" s="0"/>
      <c r="B82" s="281" t="s">
        <v>157</v>
      </c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3"/>
      <c r="N82" s="284"/>
      <c r="O82" s="285"/>
      <c r="P82" s="285"/>
      <c r="Q82" s="0"/>
      <c r="R82" s="281" t="s">
        <v>157</v>
      </c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3"/>
      <c r="AD82" s="284"/>
      <c r="AE82" s="285"/>
      <c r="AF82" s="285"/>
      <c r="AG82" s="251"/>
      <c r="AH82" s="281" t="s">
        <v>157</v>
      </c>
      <c r="AI82" s="282"/>
      <c r="AJ82" s="282"/>
      <c r="AK82" s="282"/>
      <c r="AL82" s="282"/>
      <c r="AM82" s="282"/>
      <c r="AN82" s="282"/>
      <c r="AO82" s="282"/>
      <c r="AP82" s="282"/>
      <c r="AQ82" s="282"/>
      <c r="AR82" s="282"/>
      <c r="AS82" s="283"/>
      <c r="AT82" s="284"/>
      <c r="AU82" s="285"/>
      <c r="AV82" s="285"/>
      <c r="AW82" s="251"/>
      <c r="AX82" s="281" t="s">
        <v>157</v>
      </c>
      <c r="AY82" s="282"/>
      <c r="AZ82" s="282"/>
      <c r="BA82" s="282"/>
      <c r="BB82" s="282"/>
      <c r="BC82" s="282"/>
      <c r="BD82" s="282"/>
      <c r="BE82" s="282"/>
      <c r="BF82" s="282"/>
      <c r="BG82" s="282"/>
      <c r="BH82" s="282"/>
      <c r="BI82" s="283"/>
      <c r="BJ82" s="286"/>
      <c r="BK82" s="285"/>
      <c r="BL82" s="285"/>
      <c r="BM82" s="0"/>
      <c r="BN82" s="281" t="s">
        <v>157</v>
      </c>
      <c r="BO82" s="282"/>
      <c r="BP82" s="282"/>
      <c r="BQ82" s="282"/>
      <c r="BR82" s="282"/>
      <c r="BS82" s="282"/>
      <c r="BT82" s="282"/>
      <c r="BU82" s="282"/>
      <c r="BV82" s="282"/>
      <c r="BW82" s="282"/>
      <c r="BX82" s="282"/>
      <c r="BY82" s="283"/>
      <c r="BZ82" s="284"/>
      <c r="CA82" s="285"/>
      <c r="CB82" s="285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s="336" customFormat="true" ht="15" hidden="false" customHeight="false" outlineLevel="0" collapsed="false">
      <c r="B83" s="339"/>
      <c r="C83" s="339"/>
      <c r="D83" s="339"/>
      <c r="E83" s="353"/>
      <c r="F83" s="339"/>
      <c r="G83" s="339"/>
      <c r="H83" s="354"/>
      <c r="I83" s="353"/>
      <c r="J83" s="353"/>
      <c r="K83" s="354"/>
      <c r="L83" s="339"/>
      <c r="M83" s="339"/>
      <c r="N83" s="355"/>
      <c r="O83" s="356"/>
      <c r="P83" s="356"/>
      <c r="U83" s="337"/>
      <c r="X83" s="338"/>
      <c r="Y83" s="337"/>
      <c r="Z83" s="337"/>
      <c r="AA83" s="338"/>
      <c r="AB83" s="340"/>
      <c r="AC83" s="357"/>
      <c r="AD83" s="358"/>
      <c r="AE83" s="359"/>
      <c r="AF83" s="359"/>
      <c r="AG83" s="339"/>
      <c r="AK83" s="337"/>
      <c r="AN83" s="338"/>
      <c r="AO83" s="337"/>
      <c r="AP83" s="337"/>
      <c r="AQ83" s="338"/>
      <c r="AS83" s="339"/>
      <c r="AT83" s="355"/>
      <c r="AU83" s="356"/>
      <c r="AV83" s="356"/>
      <c r="AW83" s="339"/>
      <c r="BA83" s="337"/>
      <c r="BD83" s="338"/>
      <c r="BE83" s="337"/>
      <c r="BF83" s="337"/>
      <c r="BG83" s="338"/>
      <c r="BI83" s="339"/>
      <c r="BJ83" s="356"/>
      <c r="BK83" s="356"/>
      <c r="BL83" s="356"/>
      <c r="BQ83" s="337"/>
      <c r="BT83" s="338"/>
      <c r="BU83" s="337"/>
      <c r="BV83" s="337"/>
      <c r="BW83" s="338"/>
      <c r="BY83" s="339"/>
      <c r="BZ83" s="355"/>
      <c r="CA83" s="356"/>
      <c r="CB83" s="356"/>
    </row>
    <row r="85" customFormat="false" ht="15.6" hidden="false" customHeight="false" outlineLevel="0" collapsed="false"/>
    <row r="86" customFormat="false" ht="15.6" hidden="false" customHeight="false" outlineLevel="0" collapsed="false"/>
    <row r="87" customFormat="false" ht="15.6" hidden="false" customHeight="false" outlineLevel="0" collapsed="false"/>
    <row r="88" customFormat="false" ht="15.6" hidden="false" customHeight="false" outlineLevel="0" collapsed="false"/>
    <row r="89" customFormat="false" ht="15.6" hidden="false" customHeight="false" outlineLevel="0" collapsed="false"/>
    <row r="90" customFormat="false" ht="15.6" hidden="false" customHeight="false" outlineLevel="0" collapsed="false"/>
    <row r="106" customFormat="false" ht="33.6" hidden="false" customHeight="false" outlineLevel="0" collapsed="false"/>
    <row r="108" customFormat="false" ht="31.2" hidden="false" customHeight="false" outlineLevel="0" collapsed="false"/>
    <row r="109" customFormat="false" ht="31.2" hidden="false" customHeight="false" outlineLevel="0" collapsed="false"/>
    <row r="112" customFormat="false" ht="31.2" hidden="false" customHeight="false" outlineLevel="0" collapsed="false"/>
    <row r="113" customFormat="false" ht="31.2" hidden="false" customHeight="false" outlineLevel="0" collapsed="false"/>
    <row r="114" customFormat="false" ht="31.2" hidden="false" customHeight="false" outlineLevel="0" collapsed="false"/>
  </sheetData>
  <sheetProtection sheet="true" objects="true" scenarios="true" formatColumns="false" formatRows="false"/>
  <mergeCells count="75">
    <mergeCell ref="B8:B9"/>
    <mergeCell ref="L8:L9"/>
    <mergeCell ref="AH8:AH9"/>
    <mergeCell ref="AR8:AR9"/>
    <mergeCell ref="AX8:AX9"/>
    <mergeCell ref="BH8:BH9"/>
    <mergeCell ref="BN8:BN9"/>
    <mergeCell ref="BX8:BX9"/>
    <mergeCell ref="R9:R10"/>
    <mergeCell ref="AB9:AB10"/>
    <mergeCell ref="C17:L17"/>
    <mergeCell ref="S17:AB17"/>
    <mergeCell ref="AI17:AR17"/>
    <mergeCell ref="AY17:BH17"/>
    <mergeCell ref="BO17:BX17"/>
    <mergeCell ref="B22:B23"/>
    <mergeCell ref="L22:L23"/>
    <mergeCell ref="AH22:AH23"/>
    <mergeCell ref="AR22:AR23"/>
    <mergeCell ref="AX22:AX23"/>
    <mergeCell ref="BH22:BH23"/>
    <mergeCell ref="BN22:BN23"/>
    <mergeCell ref="BX22:BX23"/>
    <mergeCell ref="R23:R24"/>
    <mergeCell ref="AB23:AB24"/>
    <mergeCell ref="C31:L31"/>
    <mergeCell ref="S31:AB31"/>
    <mergeCell ref="AI31:AR31"/>
    <mergeCell ref="AY31:BH31"/>
    <mergeCell ref="BO31:BX31"/>
    <mergeCell ref="B36:B37"/>
    <mergeCell ref="L36:L37"/>
    <mergeCell ref="AH36:AH37"/>
    <mergeCell ref="AR36:AR37"/>
    <mergeCell ref="AX36:AX37"/>
    <mergeCell ref="BH36:BH37"/>
    <mergeCell ref="BN36:BN37"/>
    <mergeCell ref="BX36:BX37"/>
    <mergeCell ref="R37:R38"/>
    <mergeCell ref="AB37:AB38"/>
    <mergeCell ref="C45:L45"/>
    <mergeCell ref="S45:AB45"/>
    <mergeCell ref="AI45:AR45"/>
    <mergeCell ref="AY45:BH45"/>
    <mergeCell ref="BO45:BX45"/>
    <mergeCell ref="B50:B51"/>
    <mergeCell ref="L50:L51"/>
    <mergeCell ref="AH50:AH51"/>
    <mergeCell ref="AR50:AR51"/>
    <mergeCell ref="AX50:AX51"/>
    <mergeCell ref="BH50:BH51"/>
    <mergeCell ref="BN50:BN51"/>
    <mergeCell ref="BX50:BX51"/>
    <mergeCell ref="R51:R52"/>
    <mergeCell ref="AB51:AB52"/>
    <mergeCell ref="C59:L59"/>
    <mergeCell ref="S59:AB59"/>
    <mergeCell ref="AI59:AR59"/>
    <mergeCell ref="AY59:BH59"/>
    <mergeCell ref="BO59:BX59"/>
    <mergeCell ref="B73:B74"/>
    <mergeCell ref="L73:L74"/>
    <mergeCell ref="AH73:AH74"/>
    <mergeCell ref="AR73:AR74"/>
    <mergeCell ref="AX73:AX74"/>
    <mergeCell ref="BH73:BH74"/>
    <mergeCell ref="BN73:BN74"/>
    <mergeCell ref="BX73:BX74"/>
    <mergeCell ref="R74:R75"/>
    <mergeCell ref="AB74:AB75"/>
    <mergeCell ref="C82:L82"/>
    <mergeCell ref="S82:AB82"/>
    <mergeCell ref="AI82:AR82"/>
    <mergeCell ref="AY82:BH82"/>
    <mergeCell ref="BO82:BX82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0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P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4.4"/>
  <cols>
    <col collapsed="false" hidden="false" max="1" min="1" style="1" width="3.31983805668016"/>
    <col collapsed="false" hidden="false" max="2" min="2" style="1" width="3.21457489878542"/>
    <col collapsed="false" hidden="false" max="3" min="3" style="1" width="26.5668016194332"/>
    <col collapsed="false" hidden="false" max="4" min="4" style="1" width="16.0688259109312"/>
    <col collapsed="false" hidden="false" max="5" min="5" style="1" width="14.9959514170041"/>
    <col collapsed="false" hidden="false" max="6" min="6" style="1" width="13.497975708502"/>
    <col collapsed="false" hidden="false" max="7" min="7" style="1" width="14.0323886639676"/>
    <col collapsed="false" hidden="false" max="8" min="8" style="1" width="37.8137651821862"/>
    <col collapsed="false" hidden="false" max="10" min="9" style="1" width="26.5668016194332"/>
    <col collapsed="false" hidden="false" max="11" min="11" style="1" width="3.31983805668016"/>
    <col collapsed="false" hidden="false" max="18" min="12" style="1" width="11.4615384615385"/>
    <col collapsed="false" hidden="false" max="19" min="19" style="1" width="7.39271255060729"/>
    <col collapsed="false" hidden="false" max="1025" min="20" style="1" width="11.4615384615385"/>
  </cols>
  <sheetData>
    <row r="1" s="2" customFormat="true" ht="178.8" hidden="false" customHeight="true" outlineLevel="0" collapsed="false">
      <c r="G1" s="4"/>
      <c r="H1" s="3"/>
      <c r="I1" s="4"/>
      <c r="J1" s="4"/>
    </row>
    <row r="2" customFormat="false" ht="15" hidden="false" customHeight="false" outlineLevel="0" collapsed="false">
      <c r="B2" s="360"/>
      <c r="C2" s="361"/>
      <c r="D2" s="361"/>
      <c r="E2" s="361"/>
      <c r="F2" s="361"/>
      <c r="G2" s="361"/>
      <c r="H2" s="361"/>
      <c r="I2" s="361"/>
      <c r="J2" s="361"/>
      <c r="K2" s="362"/>
      <c r="M2" s="0"/>
      <c r="P2" s="0"/>
    </row>
    <row r="3" customFormat="false" ht="18.6" hidden="false" customHeight="false" outlineLevel="0" collapsed="false">
      <c r="B3" s="363"/>
      <c r="C3" s="364" t="s">
        <v>200</v>
      </c>
      <c r="D3" s="364" t="s">
        <v>6</v>
      </c>
      <c r="E3" s="364"/>
      <c r="F3" s="364" t="s">
        <v>200</v>
      </c>
      <c r="G3" s="364"/>
      <c r="H3" s="364" t="s">
        <v>201</v>
      </c>
      <c r="I3" s="364" t="s">
        <v>200</v>
      </c>
      <c r="J3" s="364" t="s">
        <v>202</v>
      </c>
      <c r="K3" s="365"/>
      <c r="M3" s="0"/>
      <c r="P3" s="0"/>
    </row>
    <row r="4" customFormat="false" ht="21.6" hidden="false" customHeight="false" outlineLevel="0" collapsed="false">
      <c r="B4" s="363"/>
      <c r="C4" s="366" t="s">
        <v>203</v>
      </c>
      <c r="D4" s="367" t="n">
        <v>0</v>
      </c>
      <c r="E4" s="367"/>
      <c r="F4" s="366" t="s">
        <v>203</v>
      </c>
      <c r="G4" s="366"/>
      <c r="H4" s="368" t="n">
        <v>0</v>
      </c>
      <c r="I4" s="366" t="s">
        <v>203</v>
      </c>
      <c r="J4" s="368" t="n">
        <v>0</v>
      </c>
      <c r="K4" s="365"/>
      <c r="M4" s="0"/>
      <c r="P4" s="0"/>
    </row>
    <row r="5" customFormat="false" ht="18" hidden="false" customHeight="false" outlineLevel="0" collapsed="false">
      <c r="B5" s="363"/>
      <c r="C5" s="369" t="s">
        <v>204</v>
      </c>
      <c r="D5" s="370" t="n">
        <f aca="false">ROUNDDOWN(($D$4*0.925)*2,0)/2</f>
        <v>0</v>
      </c>
      <c r="E5" s="370"/>
      <c r="F5" s="369" t="s">
        <v>123</v>
      </c>
      <c r="G5" s="369"/>
      <c r="H5" s="371" t="n">
        <f aca="false">ROUNDDOWN(($H$4*0.925)*2,0)/2</f>
        <v>0</v>
      </c>
      <c r="I5" s="369" t="s">
        <v>205</v>
      </c>
      <c r="J5" s="371" t="n">
        <f aca="false">ROUNDDOWN(($J$4*0.9)*2,0)/2</f>
        <v>0</v>
      </c>
      <c r="K5" s="365"/>
      <c r="M5" s="372"/>
      <c r="P5" s="0"/>
    </row>
    <row r="6" customFormat="false" ht="18" hidden="false" customHeight="false" outlineLevel="0" collapsed="false">
      <c r="B6" s="363"/>
      <c r="C6" s="369" t="s">
        <v>206</v>
      </c>
      <c r="D6" s="370" t="n">
        <f aca="false">ROUNDDOWN(($D$4*0.85)*2,0)/2</f>
        <v>0</v>
      </c>
      <c r="E6" s="370"/>
      <c r="F6" s="369" t="s">
        <v>124</v>
      </c>
      <c r="G6" s="369"/>
      <c r="H6" s="371" t="n">
        <f aca="false">ROUNDDOWN(($H$4*0.875)*2,0)/2</f>
        <v>0</v>
      </c>
      <c r="I6" s="369" t="s">
        <v>207</v>
      </c>
      <c r="J6" s="371" t="n">
        <f aca="false">ROUNDDOWN(($J$4*0.875)*2,0)/2</f>
        <v>0</v>
      </c>
      <c r="K6" s="365"/>
      <c r="M6" s="372"/>
      <c r="P6" s="0"/>
    </row>
    <row r="7" customFormat="false" ht="18" hidden="false" customHeight="false" outlineLevel="0" collapsed="false">
      <c r="B7" s="363"/>
      <c r="C7" s="369" t="s">
        <v>208</v>
      </c>
      <c r="D7" s="370" t="n">
        <f aca="false">ROUNDDOWN(($D$4*0.8)*2,0)/2</f>
        <v>0</v>
      </c>
      <c r="E7" s="370"/>
      <c r="F7" s="369" t="s">
        <v>125</v>
      </c>
      <c r="G7" s="369"/>
      <c r="H7" s="371" t="n">
        <f aca="false">ROUNDDOWN(($H$4*0.85)*2,0)/2</f>
        <v>0</v>
      </c>
      <c r="I7" s="369" t="s">
        <v>209</v>
      </c>
      <c r="J7" s="371" t="n">
        <f aca="false">ROUNDDOWN(($J$4*0.85)*2,0)/2</f>
        <v>0</v>
      </c>
      <c r="K7" s="365"/>
      <c r="M7" s="372"/>
      <c r="P7" s="0"/>
    </row>
    <row r="8" customFormat="false" ht="18.6" hidden="false" customHeight="false" outlineLevel="0" collapsed="false">
      <c r="B8" s="363"/>
      <c r="C8" s="373" t="s">
        <v>22</v>
      </c>
      <c r="D8" s="374" t="n">
        <f aca="false">ROUNDDOWN(($D$4*0.75)*2,0)/2</f>
        <v>0</v>
      </c>
      <c r="E8" s="374"/>
      <c r="F8" s="373" t="s">
        <v>210</v>
      </c>
      <c r="G8" s="373"/>
      <c r="H8" s="375" t="n">
        <f aca="false">ROUNDDOWN(($H$4*0.75)*2,0)/2</f>
        <v>0</v>
      </c>
      <c r="I8" s="373" t="s">
        <v>12</v>
      </c>
      <c r="J8" s="376" t="n">
        <f aca="false">ROUNDDOWN(($J$4*0.825)*2,0)/2</f>
        <v>0</v>
      </c>
      <c r="K8" s="365"/>
      <c r="M8" s="372"/>
      <c r="P8" s="0"/>
    </row>
    <row r="9" customFormat="false" ht="14.4" hidden="false" customHeight="false" outlineLevel="0" collapsed="false">
      <c r="B9" s="363"/>
      <c r="C9" s="29"/>
      <c r="D9" s="29"/>
      <c r="E9" s="29"/>
      <c r="F9" s="29"/>
      <c r="G9" s="29"/>
      <c r="H9" s="29"/>
      <c r="I9" s="29"/>
      <c r="J9" s="29"/>
      <c r="K9" s="365"/>
      <c r="M9" s="372"/>
      <c r="P9" s="0"/>
    </row>
    <row r="10" customFormat="false" ht="15" hidden="false" customHeight="true" outlineLevel="0" collapsed="false">
      <c r="B10" s="363"/>
      <c r="C10" s="29"/>
      <c r="D10" s="29"/>
      <c r="E10" s="29"/>
      <c r="F10" s="29"/>
      <c r="G10" s="29"/>
      <c r="H10" s="29"/>
      <c r="I10" s="29"/>
      <c r="J10" s="29"/>
      <c r="K10" s="365"/>
      <c r="M10" s="372"/>
      <c r="P10" s="0"/>
    </row>
    <row r="11" customFormat="false" ht="15" hidden="false" customHeight="true" outlineLevel="0" collapsed="false">
      <c r="B11" s="363"/>
      <c r="C11" s="364" t="s">
        <v>0</v>
      </c>
      <c r="D11" s="364"/>
      <c r="E11" s="377" t="s">
        <v>1</v>
      </c>
      <c r="F11" s="378" t="s">
        <v>2</v>
      </c>
      <c r="G11" s="29"/>
      <c r="H11" s="364" t="s">
        <v>211</v>
      </c>
      <c r="I11" s="364"/>
      <c r="J11" s="364" t="s">
        <v>212</v>
      </c>
      <c r="K11" s="365"/>
      <c r="M11" s="372"/>
      <c r="P11" s="0"/>
    </row>
    <row r="12" customFormat="false" ht="15" hidden="false" customHeight="false" outlineLevel="0" collapsed="false">
      <c r="B12" s="363"/>
      <c r="C12" s="364"/>
      <c r="D12" s="364"/>
      <c r="E12" s="377"/>
      <c r="F12" s="378"/>
      <c r="G12" s="29"/>
      <c r="H12" s="364"/>
      <c r="I12" s="364"/>
      <c r="J12" s="364"/>
      <c r="K12" s="365"/>
      <c r="M12" s="372"/>
      <c r="P12" s="0"/>
    </row>
    <row r="13" customFormat="false" ht="15.6" hidden="false" customHeight="true" outlineLevel="0" collapsed="false">
      <c r="B13" s="363"/>
      <c r="C13" s="379" t="s">
        <v>13</v>
      </c>
      <c r="D13" s="379"/>
      <c r="E13" s="380"/>
      <c r="F13" s="381"/>
      <c r="G13" s="29"/>
      <c r="H13" s="379" t="s">
        <v>13</v>
      </c>
      <c r="I13" s="379"/>
      <c r="J13" s="382" t="n">
        <f aca="false">E13+(E13*F13*0.0333)</f>
        <v>0</v>
      </c>
      <c r="K13" s="365"/>
      <c r="P13" s="0"/>
    </row>
    <row r="14" customFormat="false" ht="15.6" hidden="false" customHeight="true" outlineLevel="0" collapsed="false">
      <c r="B14" s="363"/>
      <c r="C14" s="379"/>
      <c r="D14" s="379"/>
      <c r="E14" s="380"/>
      <c r="F14" s="381"/>
      <c r="G14" s="29"/>
      <c r="H14" s="379"/>
      <c r="I14" s="379"/>
      <c r="J14" s="382"/>
      <c r="K14" s="365"/>
      <c r="P14" s="0"/>
    </row>
    <row r="15" customFormat="false" ht="14.4" hidden="false" customHeight="true" outlineLevel="0" collapsed="false">
      <c r="B15" s="363"/>
      <c r="C15" s="383" t="s">
        <v>15</v>
      </c>
      <c r="D15" s="383"/>
      <c r="E15" s="384"/>
      <c r="F15" s="385"/>
      <c r="G15" s="29"/>
      <c r="H15" s="383" t="s">
        <v>15</v>
      </c>
      <c r="I15" s="383"/>
      <c r="J15" s="386" t="n">
        <f aca="false">E15+(E15*F15*0.0333)</f>
        <v>0</v>
      </c>
      <c r="K15" s="365"/>
      <c r="P15" s="0"/>
    </row>
    <row r="16" customFormat="false" ht="15" hidden="false" customHeight="true" outlineLevel="0" collapsed="false">
      <c r="B16" s="363"/>
      <c r="C16" s="383"/>
      <c r="D16" s="383"/>
      <c r="E16" s="384"/>
      <c r="F16" s="385"/>
      <c r="G16" s="29"/>
      <c r="H16" s="383"/>
      <c r="I16" s="383"/>
      <c r="J16" s="386"/>
      <c r="K16" s="365"/>
      <c r="P16" s="0"/>
    </row>
    <row r="17" customFormat="false" ht="15.75" hidden="false" customHeight="true" outlineLevel="0" collapsed="false">
      <c r="B17" s="363"/>
      <c r="C17" s="383" t="s">
        <v>18</v>
      </c>
      <c r="D17" s="383"/>
      <c r="E17" s="384"/>
      <c r="F17" s="385"/>
      <c r="G17" s="29"/>
      <c r="H17" s="383" t="s">
        <v>18</v>
      </c>
      <c r="I17" s="383"/>
      <c r="J17" s="386" t="n">
        <f aca="false">E17+(E17*F17*0.0333)</f>
        <v>0</v>
      </c>
      <c r="K17" s="365"/>
      <c r="P17" s="0"/>
    </row>
    <row r="18" customFormat="false" ht="15" hidden="false" customHeight="true" outlineLevel="0" collapsed="false">
      <c r="B18" s="363"/>
      <c r="C18" s="383"/>
      <c r="D18" s="383"/>
      <c r="E18" s="384"/>
      <c r="F18" s="385"/>
      <c r="G18" s="29"/>
      <c r="H18" s="383"/>
      <c r="I18" s="383"/>
      <c r="J18" s="386"/>
      <c r="K18" s="365"/>
      <c r="P18" s="0"/>
    </row>
    <row r="19" customFormat="false" ht="15" hidden="false" customHeight="true" outlineLevel="0" collapsed="false">
      <c r="B19" s="363"/>
      <c r="C19" s="387" t="s">
        <v>21</v>
      </c>
      <c r="D19" s="387"/>
      <c r="E19" s="388"/>
      <c r="F19" s="389"/>
      <c r="G19" s="29"/>
      <c r="H19" s="387" t="s">
        <v>21</v>
      </c>
      <c r="I19" s="387"/>
      <c r="J19" s="390" t="n">
        <f aca="false">E19+(E19*F19*0.0333)</f>
        <v>0</v>
      </c>
      <c r="K19" s="365"/>
      <c r="P19" s="29"/>
    </row>
    <row r="20" customFormat="false" ht="15" hidden="false" customHeight="true" outlineLevel="0" collapsed="false">
      <c r="B20" s="363"/>
      <c r="C20" s="387"/>
      <c r="D20" s="387"/>
      <c r="E20" s="388"/>
      <c r="F20" s="389"/>
      <c r="G20" s="29"/>
      <c r="H20" s="387"/>
      <c r="I20" s="387"/>
      <c r="J20" s="390"/>
      <c r="K20" s="365"/>
    </row>
    <row r="21" customFormat="false" ht="15" hidden="false" customHeight="true" outlineLevel="0" collapsed="false">
      <c r="B21" s="391"/>
      <c r="C21" s="336"/>
      <c r="D21" s="336"/>
      <c r="E21" s="336"/>
      <c r="F21" s="336"/>
      <c r="G21" s="336"/>
      <c r="H21" s="336"/>
      <c r="I21" s="336"/>
      <c r="J21" s="336"/>
      <c r="K21" s="392"/>
    </row>
    <row r="25" customFormat="false" ht="15.75" hidden="false" customHeight="true" outlineLevel="0" collapsed="false"/>
  </sheetData>
  <sheetProtection sheet="true" objects="true" scenarios="true"/>
  <mergeCells count="37">
    <mergeCell ref="D3:E3"/>
    <mergeCell ref="F3:G3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C11:D12"/>
    <mergeCell ref="E11:E12"/>
    <mergeCell ref="F11:F12"/>
    <mergeCell ref="H11:I12"/>
    <mergeCell ref="J11:J12"/>
    <mergeCell ref="C13:D14"/>
    <mergeCell ref="E13:E14"/>
    <mergeCell ref="F13:F14"/>
    <mergeCell ref="H13:I14"/>
    <mergeCell ref="J13:J14"/>
    <mergeCell ref="C15:D16"/>
    <mergeCell ref="E15:E16"/>
    <mergeCell ref="F15:F16"/>
    <mergeCell ref="H15:I16"/>
    <mergeCell ref="J15:J16"/>
    <mergeCell ref="C17:D18"/>
    <mergeCell ref="E17:E18"/>
    <mergeCell ref="F17:F18"/>
    <mergeCell ref="H17:I18"/>
    <mergeCell ref="J17:J18"/>
    <mergeCell ref="C19:D20"/>
    <mergeCell ref="E19:E20"/>
    <mergeCell ref="F19:F20"/>
    <mergeCell ref="H19:I20"/>
    <mergeCell ref="J19:J20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W1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4.4"/>
  <cols>
    <col collapsed="false" hidden="false" max="2" min="1" style="1" width="3.31983805668016"/>
    <col collapsed="false" hidden="false" max="3" min="3" style="1" width="33.4210526315789"/>
    <col collapsed="false" hidden="false" max="7" min="4" style="1" width="15.8542510121457"/>
    <col collapsed="false" hidden="false" max="8" min="8" style="1" width="3.42914979757085"/>
    <col collapsed="false" hidden="false" max="12" min="9" style="1" width="15.8542510121457"/>
    <col collapsed="false" hidden="false" max="13" min="13" style="1" width="3.31983805668016"/>
    <col collapsed="false" hidden="false" max="17" min="14" style="1" width="15.8542510121457"/>
    <col collapsed="false" hidden="false" max="18" min="18" style="1" width="3.31983805668016"/>
    <col collapsed="false" hidden="false" max="22" min="19" style="1" width="15.8542510121457"/>
    <col collapsed="false" hidden="false" max="23" min="23" style="1" width="3.42914979757085"/>
    <col collapsed="false" hidden="false" max="1025" min="24" style="1" width="11.5708502024291"/>
  </cols>
  <sheetData>
    <row r="1" customFormat="false" ht="178.8" hidden="false" customHeight="true" outlineLevel="0" collapsed="false"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</row>
    <row r="2" customFormat="false" ht="18.45" hidden="false" customHeight="true" outlineLevel="0" collapsed="false">
      <c r="B2" s="360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2"/>
    </row>
    <row r="3" customFormat="false" ht="18.45" hidden="false" customHeight="true" outlineLevel="0" collapsed="false">
      <c r="B3" s="363"/>
      <c r="C3" s="393" t="s">
        <v>213</v>
      </c>
      <c r="D3" s="394" t="s">
        <v>214</v>
      </c>
      <c r="E3" s="394"/>
      <c r="F3" s="394"/>
      <c r="G3" s="394"/>
      <c r="H3" s="395"/>
      <c r="I3" s="394" t="s">
        <v>215</v>
      </c>
      <c r="J3" s="394"/>
      <c r="K3" s="394"/>
      <c r="L3" s="394"/>
      <c r="M3" s="395"/>
      <c r="N3" s="394" t="s">
        <v>216</v>
      </c>
      <c r="O3" s="394"/>
      <c r="P3" s="394"/>
      <c r="Q3" s="394"/>
      <c r="R3" s="395"/>
      <c r="S3" s="394" t="s">
        <v>21</v>
      </c>
      <c r="T3" s="394"/>
      <c r="U3" s="394"/>
      <c r="V3" s="394"/>
      <c r="W3" s="365"/>
    </row>
    <row r="4" customFormat="false" ht="25.05" hidden="false" customHeight="true" outlineLevel="0" collapsed="false">
      <c r="B4" s="363"/>
      <c r="C4" s="396"/>
      <c r="D4" s="397" t="s">
        <v>133</v>
      </c>
      <c r="E4" s="398" t="s">
        <v>2</v>
      </c>
      <c r="F4" s="398" t="s">
        <v>217</v>
      </c>
      <c r="G4" s="399" t="s">
        <v>218</v>
      </c>
      <c r="H4" s="400"/>
      <c r="I4" s="397" t="s">
        <v>133</v>
      </c>
      <c r="J4" s="398" t="s">
        <v>2</v>
      </c>
      <c r="K4" s="398" t="s">
        <v>217</v>
      </c>
      <c r="L4" s="399" t="s">
        <v>218</v>
      </c>
      <c r="M4" s="400"/>
      <c r="N4" s="397" t="s">
        <v>133</v>
      </c>
      <c r="O4" s="398" t="s">
        <v>2</v>
      </c>
      <c r="P4" s="398" t="s">
        <v>217</v>
      </c>
      <c r="Q4" s="399" t="s">
        <v>218</v>
      </c>
      <c r="R4" s="400"/>
      <c r="S4" s="397" t="s">
        <v>133</v>
      </c>
      <c r="T4" s="398" t="s">
        <v>2</v>
      </c>
      <c r="U4" s="398" t="s">
        <v>217</v>
      </c>
      <c r="V4" s="399" t="s">
        <v>218</v>
      </c>
      <c r="W4" s="365"/>
    </row>
    <row r="5" customFormat="false" ht="24.6" hidden="false" customHeight="true" outlineLevel="0" collapsed="false">
      <c r="B5" s="363"/>
      <c r="C5" s="401" t="s">
        <v>219</v>
      </c>
      <c r="D5" s="402" t="n">
        <f aca="false">SUM(Trainingsprogramm!$O$62,Trainingsprogramm!$AU$63,Trainingsprogramm!$BK$62)</f>
        <v>28</v>
      </c>
      <c r="E5" s="403" t="e">
        <f aca="false">SUM(Trainingsprogramm!P62,Trainingsprogramm!AV63,Trainingsprogramm!BL62)</f>
        <v>#VALUE!</v>
      </c>
      <c r="F5" s="404" t="e">
        <f aca="false">SUM(Trainingsprogramm!L8,Trainingsprogramm!L22,Trainingsprogramm!L36,Trainingsprogramm!L50,Trainingsprogramm!AR10,Trainingsprogramm!AR24,Trainingsprogramm!AR38,Trainingsprogramm!AR52,Trainingsprogramm!BH8,Trainingsprogramm!BH22,Trainingsprogramm!BH36,Trainingsprogramm!BH50)</f>
        <v>#VALUE!</v>
      </c>
      <c r="G5" s="405" t="n">
        <f aca="false">AVERAGE(Trainingsprogramm!N62,Trainingsprogramm!AT63,Trainingsprogramm!BJ62)</f>
        <v>74.9875</v>
      </c>
      <c r="H5" s="406"/>
      <c r="I5" s="402" t="n">
        <f aca="false">SUM(Trainingsprogramm!AE62,Trainingsprogramm!AU64,Trainingsprogramm!CA62)</f>
        <v>28</v>
      </c>
      <c r="J5" s="403" t="e">
        <f aca="false">SUM(Trainingsprogramm!AF62,Trainingsprogramm!AV64,Trainingsprogramm!CB62)</f>
        <v>#VALUE!</v>
      </c>
      <c r="K5" s="404" t="e">
        <f aca="false">SUM(Trainingsprogramm!AB8,Trainingsprogramm!AB22,Trainingsprogramm!AB36,Trainingsprogramm!AB50,Trainingsprogramm!AR11,Trainingsprogramm!AR25,Trainingsprogramm!AR39,Trainingsprogramm!AR53,Trainingsprogramm!BX8,Trainingsprogramm!BX22,Trainingsprogramm!BX36,Trainingsprogramm!BX50)</f>
        <v>#VALUE!</v>
      </c>
      <c r="L5" s="405" t="n">
        <f aca="false">AVERAGE(Trainingsprogramm!AD62,Trainingsprogramm!AT64,Trainingsprogramm!BZ62)</f>
        <v>74.1666666666667</v>
      </c>
      <c r="M5" s="406"/>
      <c r="N5" s="402" t="n">
        <f aca="false">SUM(Trainingsprogramm!O63,Trainingsprogramm!AU62)</f>
        <v>16</v>
      </c>
      <c r="O5" s="403" t="e">
        <f aca="false">SUM(Trainingsprogramm!P63,Trainingsprogramm!AV62)</f>
        <v>#VALUE!</v>
      </c>
      <c r="P5" s="407" t="e">
        <f aca="false">SUM(Trainingsprogramm!L10,Trainingsprogramm!L24,Trainingsprogramm!L38,Trainingsprogramm!L52,Trainingsprogramm!AR8,Trainingsprogramm!AR22,Trainingsprogramm!AR36,Trainingsprogramm!AR50)</f>
        <v>#VALUE!</v>
      </c>
      <c r="Q5" s="408" t="e">
        <f aca="false">AVERAGE(Trainingsprogramm!N63,Trainingsprogramm!AT62)</f>
        <v>#VALUE!</v>
      </c>
      <c r="R5" s="406"/>
      <c r="S5" s="402" t="n">
        <f aca="false">SUM(Trainingsprogramm!AE63,Trainingsprogramm!CA63)</f>
        <v>24</v>
      </c>
      <c r="T5" s="403" t="n">
        <f aca="false">SUM(Trainingsprogramm!AF63,Trainingsprogramm!CB63)</f>
        <v>171</v>
      </c>
      <c r="U5" s="404" t="n">
        <f aca="false">SUM(Trainingsprogramm!AB9,Trainingsprogramm!AB23,Trainingsprogramm!AB37,Trainingsprogramm!AB51,Trainingsprogramm!BX10,Trainingsprogramm!BX24,Trainingsprogramm!BX38,Trainingsprogramm!BX52)</f>
        <v>0</v>
      </c>
      <c r="V5" s="405" t="n">
        <f aca="false">AVERAGE(Trainingsprogramm!AD63,Trainingsprogramm!BZ63)</f>
        <v>72.225</v>
      </c>
      <c r="W5" s="365"/>
    </row>
    <row r="6" customFormat="false" ht="25.05" hidden="false" customHeight="true" outlineLevel="0" collapsed="false">
      <c r="B6" s="363"/>
      <c r="C6" s="409" t="s">
        <v>220</v>
      </c>
      <c r="D6" s="410" t="n">
        <f aca="false">D5/4</f>
        <v>7</v>
      </c>
      <c r="E6" s="411" t="e">
        <f aca="false">E5/4</f>
        <v>#VALUE!</v>
      </c>
      <c r="F6" s="411" t="e">
        <f aca="false">F5/4</f>
        <v>#VALUE!</v>
      </c>
      <c r="G6" s="412"/>
      <c r="H6" s="406"/>
      <c r="I6" s="410" t="n">
        <f aca="false">I5/4</f>
        <v>7</v>
      </c>
      <c r="J6" s="411" t="e">
        <f aca="false">J5/4</f>
        <v>#VALUE!</v>
      </c>
      <c r="K6" s="411" t="e">
        <f aca="false">K5/4</f>
        <v>#VALUE!</v>
      </c>
      <c r="L6" s="412"/>
      <c r="M6" s="406"/>
      <c r="N6" s="410" t="n">
        <f aca="false">N5/4</f>
        <v>4</v>
      </c>
      <c r="O6" s="411" t="e">
        <f aca="false">O5/4</f>
        <v>#VALUE!</v>
      </c>
      <c r="P6" s="411" t="e">
        <f aca="false">P5/4</f>
        <v>#VALUE!</v>
      </c>
      <c r="Q6" s="413"/>
      <c r="R6" s="406"/>
      <c r="S6" s="410" t="n">
        <f aca="false">S5/4</f>
        <v>6</v>
      </c>
      <c r="T6" s="411" t="n">
        <f aca="false">T5/4</f>
        <v>42.75</v>
      </c>
      <c r="U6" s="411" t="n">
        <f aca="false">U5/4</f>
        <v>0</v>
      </c>
      <c r="V6" s="412"/>
      <c r="W6" s="365"/>
    </row>
    <row r="7" customFormat="false" ht="25.2" hidden="false" customHeight="true" outlineLevel="0" collapsed="false">
      <c r="B7" s="363"/>
      <c r="C7" s="414" t="s">
        <v>221</v>
      </c>
      <c r="D7" s="415" t="n">
        <f aca="false">D6/3</f>
        <v>2.33333333333333</v>
      </c>
      <c r="E7" s="416" t="e">
        <f aca="false">E6/3</f>
        <v>#VALUE!</v>
      </c>
      <c r="F7" s="416" t="e">
        <f aca="false">F6/3</f>
        <v>#VALUE!</v>
      </c>
      <c r="G7" s="417"/>
      <c r="H7" s="406"/>
      <c r="I7" s="415" t="n">
        <f aca="false">I6/3</f>
        <v>2.33333333333333</v>
      </c>
      <c r="J7" s="416" t="e">
        <f aca="false">J6/3</f>
        <v>#VALUE!</v>
      </c>
      <c r="K7" s="416" t="e">
        <f aca="false">K6/3</f>
        <v>#VALUE!</v>
      </c>
      <c r="L7" s="417"/>
      <c r="M7" s="406"/>
      <c r="N7" s="415" t="n">
        <f aca="false">N6/2</f>
        <v>2</v>
      </c>
      <c r="O7" s="416" t="e">
        <f aca="false">O6/2</f>
        <v>#VALUE!</v>
      </c>
      <c r="P7" s="416" t="e">
        <f aca="false">P6/3</f>
        <v>#VALUE!</v>
      </c>
      <c r="Q7" s="418"/>
      <c r="R7" s="406"/>
      <c r="S7" s="415" t="n">
        <f aca="false">S6/2</f>
        <v>3</v>
      </c>
      <c r="T7" s="416" t="n">
        <f aca="false">T6/2</f>
        <v>21.375</v>
      </c>
      <c r="U7" s="416" t="n">
        <f aca="false">U6/3</f>
        <v>0</v>
      </c>
      <c r="V7" s="417"/>
      <c r="W7" s="365"/>
    </row>
    <row r="8" customFormat="false" ht="14.4" hidden="false" customHeight="false" outlineLevel="0" collapsed="false">
      <c r="B8" s="363"/>
      <c r="C8" s="419"/>
      <c r="D8" s="419"/>
      <c r="E8" s="419"/>
      <c r="F8" s="419"/>
      <c r="G8" s="419"/>
      <c r="H8" s="419"/>
      <c r="I8" s="419"/>
      <c r="J8" s="41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65"/>
    </row>
    <row r="9" customFormat="false" ht="18.45" hidden="false" customHeight="true" outlineLevel="0" collapsed="false">
      <c r="B9" s="363"/>
      <c r="C9" s="420"/>
      <c r="D9" s="420"/>
      <c r="E9" s="420"/>
      <c r="F9" s="420"/>
      <c r="G9" s="420"/>
      <c r="H9" s="421"/>
      <c r="I9" s="420"/>
      <c r="J9" s="42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365"/>
    </row>
    <row r="10" customFormat="false" ht="18.45" hidden="false" customHeight="true" outlineLevel="0" collapsed="false">
      <c r="B10" s="363"/>
      <c r="C10" s="393" t="s">
        <v>213</v>
      </c>
      <c r="D10" s="394" t="s">
        <v>222</v>
      </c>
      <c r="E10" s="394"/>
      <c r="F10" s="29"/>
      <c r="G10" s="29"/>
      <c r="H10" s="395"/>
      <c r="I10" s="394" t="s">
        <v>223</v>
      </c>
      <c r="J10" s="394"/>
      <c r="K10" s="29"/>
      <c r="L10" s="29"/>
      <c r="M10" s="29"/>
      <c r="N10" s="394" t="s">
        <v>224</v>
      </c>
      <c r="O10" s="394"/>
      <c r="P10" s="29"/>
      <c r="Q10" s="29"/>
      <c r="R10" s="29"/>
      <c r="S10" s="29"/>
      <c r="T10" s="29"/>
      <c r="U10" s="29"/>
      <c r="V10" s="29"/>
      <c r="W10" s="365"/>
    </row>
    <row r="11" customFormat="false" ht="25.05" hidden="false" customHeight="true" outlineLevel="0" collapsed="false">
      <c r="B11" s="363"/>
      <c r="C11" s="396"/>
      <c r="D11" s="397" t="s">
        <v>133</v>
      </c>
      <c r="E11" s="399" t="s">
        <v>2</v>
      </c>
      <c r="F11" s="29"/>
      <c r="G11" s="29"/>
      <c r="H11" s="400"/>
      <c r="I11" s="397" t="s">
        <v>133</v>
      </c>
      <c r="J11" s="399" t="s">
        <v>2</v>
      </c>
      <c r="K11" s="29"/>
      <c r="L11" s="29"/>
      <c r="M11" s="29"/>
      <c r="N11" s="397" t="s">
        <v>133</v>
      </c>
      <c r="O11" s="399" t="s">
        <v>2</v>
      </c>
      <c r="P11" s="29"/>
      <c r="Q11" s="29"/>
      <c r="R11" s="29"/>
      <c r="S11" s="29"/>
      <c r="T11" s="29"/>
      <c r="U11" s="29"/>
      <c r="V11" s="29"/>
      <c r="W11" s="365"/>
    </row>
    <row r="12" customFormat="false" ht="25.05" hidden="false" customHeight="true" outlineLevel="0" collapsed="false">
      <c r="B12" s="363"/>
      <c r="C12" s="401" t="s">
        <v>219</v>
      </c>
      <c r="D12" s="402" t="n">
        <f aca="false">I5+S5</f>
        <v>52</v>
      </c>
      <c r="E12" s="422" t="e">
        <f aca="false">J5+T5</f>
        <v>#VALUE!</v>
      </c>
      <c r="F12" s="29"/>
      <c r="G12" s="29"/>
      <c r="H12" s="423"/>
      <c r="I12" s="402" t="e">
        <f aca="false">SUM((0.5*N5)+Trainingsprogramm!AE64,Trainingsprogramm!AE65,Trainingsprogramm!CA64,Trainingsprogramm!CA65)</f>
        <v>#VALUE!</v>
      </c>
      <c r="J12" s="422" t="e">
        <f aca="false">SUM((0.5*O5)+Trainingsprogramm!AF64,Trainingsprogramm!AF65,Trainingsprogramm!CB64,Trainingsprogramm!CB65)</f>
        <v>#VALUE!</v>
      </c>
      <c r="K12" s="29"/>
      <c r="L12" s="29"/>
      <c r="M12" s="29"/>
      <c r="N12" s="402" t="n">
        <f aca="false">SUM((0.5*N5)+Trainingsprogramm!O64,Trainingsprogramm!AU65,Trainingsprogramm!BK63+D5)</f>
        <v>68</v>
      </c>
      <c r="O12" s="422" t="e">
        <f aca="false">SUM((0.5*O5)+Trainingsprogramm!P64,Trainingsprogramm!AV65,Trainingsprogramm!BL63+E5)</f>
        <v>#VALUE!</v>
      </c>
      <c r="P12" s="29"/>
      <c r="Q12" s="29"/>
      <c r="R12" s="29"/>
      <c r="S12" s="29"/>
      <c r="T12" s="29"/>
      <c r="U12" s="29"/>
      <c r="V12" s="29"/>
      <c r="W12" s="365"/>
    </row>
    <row r="13" customFormat="false" ht="24.6" hidden="false" customHeight="true" outlineLevel="0" collapsed="false">
      <c r="B13" s="363"/>
      <c r="C13" s="409" t="s">
        <v>220</v>
      </c>
      <c r="D13" s="410" t="n">
        <f aca="false">D12/4</f>
        <v>13</v>
      </c>
      <c r="E13" s="424" t="e">
        <f aca="false">E12/4</f>
        <v>#VALUE!</v>
      </c>
      <c r="F13" s="29"/>
      <c r="G13" s="29"/>
      <c r="H13" s="425"/>
      <c r="I13" s="410" t="e">
        <f aca="false">I12/4</f>
        <v>#VALUE!</v>
      </c>
      <c r="J13" s="424" t="e">
        <f aca="false">J12/4</f>
        <v>#VALUE!</v>
      </c>
      <c r="K13" s="29"/>
      <c r="L13" s="29"/>
      <c r="M13" s="29"/>
      <c r="N13" s="410" t="n">
        <f aca="false">N12/4</f>
        <v>17</v>
      </c>
      <c r="O13" s="424" t="e">
        <f aca="false">O12/4</f>
        <v>#VALUE!</v>
      </c>
      <c r="P13" s="29"/>
      <c r="Q13" s="29"/>
      <c r="R13" s="29"/>
      <c r="S13" s="29"/>
      <c r="T13" s="29"/>
      <c r="U13" s="29"/>
      <c r="V13" s="29"/>
      <c r="W13" s="365"/>
    </row>
    <row r="14" customFormat="false" ht="25.2" hidden="false" customHeight="true" outlineLevel="0" collapsed="false">
      <c r="B14" s="363"/>
      <c r="C14" s="414" t="s">
        <v>221</v>
      </c>
      <c r="D14" s="415" t="n">
        <f aca="false">D13/3</f>
        <v>4.33333333333333</v>
      </c>
      <c r="E14" s="426" t="e">
        <f aca="false">E13/3</f>
        <v>#VALUE!</v>
      </c>
      <c r="F14" s="29"/>
      <c r="G14" s="29"/>
      <c r="H14" s="425"/>
      <c r="I14" s="415" t="e">
        <f aca="false">I13/3</f>
        <v>#VALUE!</v>
      </c>
      <c r="J14" s="426" t="e">
        <f aca="false">J13/3</f>
        <v>#VALUE!</v>
      </c>
      <c r="K14" s="29"/>
      <c r="L14" s="29"/>
      <c r="M14" s="29"/>
      <c r="N14" s="415" t="n">
        <f aca="false">N13/3</f>
        <v>5.66666666666667</v>
      </c>
      <c r="O14" s="426" t="e">
        <f aca="false">O13/3</f>
        <v>#VALUE!</v>
      </c>
      <c r="P14" s="29"/>
      <c r="Q14" s="29"/>
      <c r="R14" s="29"/>
      <c r="S14" s="29"/>
      <c r="T14" s="29"/>
      <c r="U14" s="29"/>
      <c r="V14" s="29"/>
      <c r="W14" s="365"/>
    </row>
    <row r="15" customFormat="false" ht="15" hidden="false" customHeight="false" outlineLevel="0" collapsed="false">
      <c r="B15" s="391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92"/>
    </row>
  </sheetData>
  <sheetProtection sheet="true" objects="true" scenarios="true"/>
  <mergeCells count="7">
    <mergeCell ref="D3:G3"/>
    <mergeCell ref="I3:L3"/>
    <mergeCell ref="N3:Q3"/>
    <mergeCell ref="S3:V3"/>
    <mergeCell ref="D10:E10"/>
    <mergeCell ref="I10:J10"/>
    <mergeCell ref="N10:O10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2016-05-13T12:48:01Z</dcterms:created>
  <dc:creator>Simon</dc:creator>
  <dc:description/>
  <dc:language>en-US</dc:language>
  <cp:lastModifiedBy>Simon</cp:lastModifiedBy>
  <cp:lastPrinted>2016-08-07T16:25:41Z</cp:lastPrinted>
  <dcterms:modified xsi:type="dcterms:W3CDTF">2017-06-19T15:21:16Z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